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matthewlubinsr/Desktop/"/>
    </mc:Choice>
  </mc:AlternateContent>
  <xr:revisionPtr revIDLastSave="0" documentId="13_ncr:1_{655F3B27-F48F-7742-96E3-CA20173BA5D8}" xr6:coauthVersionLast="47" xr6:coauthVersionMax="47" xr10:uidLastSave="{00000000-0000-0000-0000-000000000000}"/>
  <bookViews>
    <workbookView xWindow="0" yWindow="600" windowWidth="28800" windowHeight="15840" tabRatio="788" activeTab="4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January!$L$2</definedName>
    <definedName name="DaysAndWeeks">{0,1,2,3,4,5,6} + {0;1;2;3;4;5}*7</definedName>
    <definedName name="_xlnm.Print_Area" localSheetId="3">April!$A$1:$I$14</definedName>
    <definedName name="_xlnm.Print_Area" localSheetId="7">August!$A$1:$I$14</definedName>
    <definedName name="_xlnm.Print_Area" localSheetId="11">December!$A$1:$I$14</definedName>
    <definedName name="_xlnm.Print_Area" localSheetId="1">February!$A$1:$I$14</definedName>
    <definedName name="_xlnm.Print_Area" localSheetId="0">January!$A$1:$I$14</definedName>
    <definedName name="_xlnm.Print_Area" localSheetId="6">July!$A$1:$I$14</definedName>
    <definedName name="_xlnm.Print_Area" localSheetId="5">June!$A$1:$I$14</definedName>
    <definedName name="_xlnm.Print_Area" localSheetId="2">March!$A$1:$I$14</definedName>
    <definedName name="_xlnm.Print_Area" localSheetId="4">May!$A$1:$I$14</definedName>
    <definedName name="_xlnm.Print_Area" localSheetId="10">November!$A$1:$I$14</definedName>
    <definedName name="_xlnm.Print_Area" localSheetId="9">October!$A$1:$I$14</definedName>
    <definedName name="_xlnm.Print_Area" localSheetId="8">September!$A$1:$I$14</definedName>
    <definedName name="WeekStart">January!$L$3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3" i="25" l="1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1" i="18" s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B1" i="25" s="1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B1" i="24" s="1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B1" i="23" s="1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B1" i="22" s="1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B1" i="21" s="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B1" i="20" s="1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B1" i="19" s="1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B1" i="17" s="1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B1" i="16" s="1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B1" i="15" s="1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<sst xmlns="http://schemas.openxmlformats.org/spreadsheetml/2006/main" count="108" uniqueCount="51">
  <si>
    <t>NOTES</t>
  </si>
  <si>
    <t>SUNDAY</t>
  </si>
  <si>
    <t>CALENDAR SETTINGS</t>
  </si>
  <si>
    <t>YEAR</t>
  </si>
  <si>
    <t>WEEK START</t>
  </si>
  <si>
    <t>New Year's Day</t>
  </si>
  <si>
    <t>Church Business Meeting 7:00 PM</t>
  </si>
  <si>
    <t>Church Business Meeting, 7:00 PM</t>
  </si>
  <si>
    <t>Leadership Goal Planning Session, 11:00 AM</t>
  </si>
  <si>
    <t>Sweet Hour of Prayer 7:00 PM</t>
  </si>
  <si>
    <t xml:space="preserve">                         Missionary Baptist General Convention of Texas Convention</t>
  </si>
  <si>
    <t xml:space="preserve"> </t>
  </si>
  <si>
    <t>New Member's Orientation 11:00 AM</t>
  </si>
  <si>
    <t>Thanksgiving</t>
  </si>
  <si>
    <t>MLK Holiday</t>
  </si>
  <si>
    <t xml:space="preserve"> MBGCT State Congress and Youth Convention</t>
  </si>
  <si>
    <t>Ministry @ Restitution Center, 6:30PM</t>
  </si>
  <si>
    <t>Ministry @ French Robertson Prison, 7:30AM</t>
  </si>
  <si>
    <t>Brotherhood Monthly Meeting, 6:30PM</t>
  </si>
  <si>
    <t>Brotherhood Sponsored Valentines Meal after Service</t>
  </si>
  <si>
    <t>Black History Trivia Night, 7:00pm</t>
  </si>
  <si>
    <t>GAMA Sunrise Service, 7:00am</t>
  </si>
  <si>
    <t>Pastor &amp; Sis. Lubin's Appreciation, 3:00pm</t>
  </si>
  <si>
    <t>MBGCT Board Meeting;                                            Brotherhood Monthly Meeting - 6:30pm (13th)</t>
  </si>
  <si>
    <t>GAMA Thanksgiving Service, 3:00 PM</t>
  </si>
  <si>
    <t>GAMA Watch Night Service, 10:00PM</t>
  </si>
  <si>
    <t>New Member's Orientation: 11:00 AM</t>
  </si>
  <si>
    <t>Installation of Church Officers, Morning Service</t>
  </si>
  <si>
    <t xml:space="preserve"> PWTBDA Board Amarillo, TX, 9:00am      </t>
  </si>
  <si>
    <t xml:space="preserve">PWTBDA Combined Session, Wichita Falls                      </t>
  </si>
  <si>
    <t>128th Church Anniversary</t>
  </si>
  <si>
    <t>Gideon's Presentation 11am</t>
  </si>
  <si>
    <t>SALT Mother/Daughter Luncheon</t>
  </si>
  <si>
    <t>SALT Retreat</t>
  </si>
  <si>
    <t xml:space="preserve">SALT Workship Tea; Ministry @ Restitution Center, 6:30PM   </t>
  </si>
  <si>
    <t>Safety/Security Ministry Workshop @ 11amMinistry @ Restitution Center, 6:30PM</t>
  </si>
  <si>
    <t>Family &amp; Friend's Day</t>
  </si>
  <si>
    <t>Youth Gumbo Fund Raiser</t>
  </si>
  <si>
    <t>Youth Easter Egg Hunt</t>
  </si>
  <si>
    <t>Youth Fall Fest</t>
  </si>
  <si>
    <t>RTS Mental Health Symposium &amp;. Lunch, 9:00am</t>
  </si>
  <si>
    <t>RTS Minority Health Month prayer breakfast</t>
  </si>
  <si>
    <t>RTS Musicl for Minority Health Month</t>
  </si>
  <si>
    <t>Youth Music Workshop</t>
  </si>
  <si>
    <t>Youth Christmas Musical</t>
  </si>
  <si>
    <t>Financial Planning &amp;  Budgeting Class, 11:00am</t>
  </si>
  <si>
    <t>Financial Fraud Prevention Class, 11:00am</t>
  </si>
  <si>
    <t>Start Discovering Your Spiritual Gift's Class - 9:45am</t>
  </si>
  <si>
    <t>MBGCT March Leadership Conference</t>
  </si>
  <si>
    <t>Youth Gumbo Fund Raiser/Ministry @ French Robertson</t>
  </si>
  <si>
    <t>Safety/Security Workshop - 11am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</si>
</sst>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yyyy"/>
    <numFmt numFmtId="165" formatCode="d"/>
  </numFmts>
  <fonts count="28" x14ac:knownFonts="1">
    <font>
      <sz val="10"/>
      <color theme="1" tint="0.34998626667073579"/>
      <name val="Sylfaen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sz val="10"/>
      <name val="Sylfaen"/>
      <family val="2"/>
      <scheme val="minor"/>
    </font>
    <font>
      <b/>
      <sz val="11"/>
      <color theme="0"/>
      <name val="Sylfaen"/>
      <family val="2"/>
      <scheme val="minor"/>
    </font>
    <font>
      <b/>
      <sz val="14"/>
      <color theme="0"/>
      <name val="Sylfaen"/>
      <family val="2"/>
      <scheme val="minor"/>
    </font>
    <font>
      <sz val="10"/>
      <color indexed="63"/>
      <name val="Sylfaen"/>
      <family val="2"/>
      <scheme val="minor"/>
    </font>
    <font>
      <sz val="35"/>
      <color theme="4"/>
      <name val="Sylfaen"/>
      <family val="2"/>
      <scheme val="minor"/>
    </font>
    <font>
      <sz val="11"/>
      <color theme="4" tint="-0.24994659260841701"/>
      <name val="Sylfaen"/>
      <family val="2"/>
      <scheme val="minor"/>
    </font>
    <font>
      <sz val="8"/>
      <name val="Sylfaen"/>
      <family val="2"/>
      <scheme val="minor"/>
    </font>
    <font>
      <sz val="14"/>
      <name val="Sylfaen"/>
      <family val="2"/>
      <scheme val="minor"/>
    </font>
    <font>
      <sz val="9"/>
      <name val="Sylfaen"/>
      <family val="2"/>
      <scheme val="minor"/>
    </font>
    <font>
      <sz val="9"/>
      <name val="Sylfaen"/>
      <family val="1"/>
      <scheme val="minor"/>
    </font>
    <font>
      <u/>
      <sz val="10"/>
      <color theme="10"/>
      <name val="Sylfaen"/>
      <family val="2"/>
      <scheme val="minor"/>
    </font>
    <font>
      <sz val="35"/>
      <name val="Sylfaen"/>
      <family val="2"/>
      <scheme val="minor"/>
    </font>
    <font>
      <sz val="11"/>
      <name val="Sylfaen"/>
      <family val="2"/>
      <scheme val="minor"/>
    </font>
    <font>
      <b/>
      <sz val="9"/>
      <name val="Sylfaen"/>
      <family val="2"/>
      <scheme val="minor"/>
    </font>
    <font>
      <b/>
      <sz val="11"/>
      <name val="Sylfaen"/>
      <family val="2"/>
      <scheme val="minor"/>
    </font>
    <font>
      <sz val="10"/>
      <name val="Sylfaen"/>
      <family val="1"/>
      <scheme val="minor"/>
    </font>
    <font>
      <sz val="10"/>
      <name val="Sylfaen"/>
      <family val="1"/>
      <scheme val="major"/>
    </font>
    <font>
      <sz val="12"/>
      <name val="Sylfaen"/>
      <family val="1"/>
      <scheme val="major"/>
    </font>
    <font>
      <sz val="8"/>
      <name val="Sylfaen"/>
      <family val="1"/>
      <scheme val="minor"/>
    </font>
    <font>
      <sz val="12"/>
      <name val="Sylfaen"/>
      <family val="1"/>
      <scheme val="minor"/>
    </font>
    <font>
      <sz val="8"/>
      <name val="Sylfaen (Body)"/>
    </font>
    <font>
      <sz val="10"/>
      <name val="Sylfaen (Body)"/>
    </font>
    <font>
      <sz val="18"/>
      <name val="Arial"/>
      <family val="2"/>
    </font>
    <font>
      <sz val="10"/>
      <name val="Sylfaen"/>
      <family val="2"/>
      <charset val="1"/>
      <scheme val="minor"/>
    </font>
    <font>
      <sz val="8"/>
      <name val="Sylfaen"/>
      <family val="2"/>
      <charset val="1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0.39994506668294322"/>
      </bottom>
      <diagonal/>
    </border>
  </borders>
  <cellStyleXfs count="7">
    <xf numFmtId="0" fontId="0" fillId="0" borderId="0"/>
    <xf numFmtId="0" fontId="6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0" fontId="7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73">
    <xf numFmtId="0" fontId="0" fillId="0" borderId="0" xfId="0"/>
    <xf numFmtId="0" fontId="2" fillId="2" borderId="0" xfId="0" applyFont="1" applyFill="1"/>
    <xf numFmtId="0" fontId="2" fillId="0" borderId="0" xfId="0" applyFont="1"/>
    <xf numFmtId="0" fontId="3" fillId="0" borderId="0" xfId="0" applyFont="1" applyAlignment="1">
      <alignment horizontal="left" vertical="center" wrapText="1" indent="1"/>
    </xf>
    <xf numFmtId="0" fontId="3" fillId="2" borderId="0" xfId="0" applyFont="1" applyFill="1" applyAlignment="1">
      <alignment horizontal="left" vertical="center" wrapText="1" indent="1"/>
    </xf>
    <xf numFmtId="0" fontId="9" fillId="0" borderId="0" xfId="0" applyFont="1" applyAlignment="1">
      <alignment horizontal="left" vertical="center" wrapText="1" indent="1"/>
    </xf>
    <xf numFmtId="0" fontId="3" fillId="6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left" vertical="center" wrapText="1" indent="1"/>
    </xf>
    <xf numFmtId="0" fontId="3" fillId="2" borderId="0" xfId="0" applyFont="1" applyFill="1"/>
    <xf numFmtId="164" fontId="15" fillId="2" borderId="0" xfId="2" applyNumberFormat="1" applyFont="1" applyFill="1" applyBorder="1" applyAlignment="1">
      <alignment vertical="center"/>
    </xf>
    <xf numFmtId="0" fontId="14" fillId="0" borderId="0" xfId="5" applyFont="1" applyFill="1" applyBorder="1" applyAlignment="1">
      <alignment horizontal="right" vertical="center"/>
    </xf>
    <xf numFmtId="0" fontId="15" fillId="0" borderId="3" xfId="2" applyFont="1" applyFill="1" applyBorder="1" applyAlignment="1">
      <alignment horizontal="left" vertical="center" indent="1"/>
    </xf>
    <xf numFmtId="0" fontId="3" fillId="2" borderId="0" xfId="0" applyFont="1" applyFill="1" applyAlignment="1">
      <alignment horizontal="left" indent="1"/>
    </xf>
    <xf numFmtId="165" fontId="15" fillId="0" borderId="0" xfId="0" applyNumberFormat="1" applyFont="1" applyAlignment="1">
      <alignment horizontal="left" wrapText="1" indent="1"/>
    </xf>
    <xf numFmtId="0" fontId="3" fillId="0" borderId="0" xfId="0" applyFont="1" applyAlignment="1">
      <alignment horizontal="left" indent="1"/>
    </xf>
    <xf numFmtId="0" fontId="3" fillId="0" borderId="0" xfId="0" applyFont="1"/>
    <xf numFmtId="0" fontId="3" fillId="0" borderId="0" xfId="1" applyFont="1" applyFill="1" applyBorder="1" applyAlignment="1">
      <alignment horizontal="left" vertical="center" wrapText="1" indent="1"/>
    </xf>
    <xf numFmtId="165" fontId="15" fillId="6" borderId="0" xfId="0" applyNumberFormat="1" applyFont="1" applyFill="1" applyAlignment="1">
      <alignment horizontal="left" wrapText="1" indent="1"/>
    </xf>
    <xf numFmtId="0" fontId="3" fillId="6" borderId="0" xfId="1" applyFont="1" applyFill="1" applyBorder="1" applyAlignment="1">
      <alignment horizontal="left" vertical="center" wrapText="1" indent="1"/>
    </xf>
    <xf numFmtId="0" fontId="3" fillId="0" borderId="0" xfId="0" applyFont="1" applyAlignment="1">
      <alignment horizontal="center" vertical="center" wrapText="1"/>
    </xf>
    <xf numFmtId="0" fontId="3" fillId="6" borderId="0" xfId="0" applyFont="1" applyFill="1" applyAlignment="1">
      <alignment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21" fillId="6" borderId="0" xfId="0" applyFont="1" applyFill="1" applyAlignment="1">
      <alignment horizontal="left" vertical="center" wrapText="1" inden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4" fontId="15" fillId="2" borderId="0" xfId="2" applyNumberFormat="1" applyFont="1" applyFill="1" applyBorder="1" applyAlignment="1">
      <alignment horizontal="center" vertical="center"/>
    </xf>
    <xf numFmtId="0" fontId="14" fillId="2" borderId="0" xfId="5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5" fillId="0" borderId="3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 applyFill="1" applyBorder="1" applyAlignment="1">
      <alignment horizontal="center" vertical="center"/>
    </xf>
    <xf numFmtId="165" fontId="15" fillId="0" borderId="0" xfId="0" applyNumberFormat="1" applyFont="1" applyAlignment="1">
      <alignment horizontal="center" vertical="center" wrapText="1"/>
    </xf>
    <xf numFmtId="165" fontId="15" fillId="6" borderId="0" xfId="0" applyNumberFormat="1" applyFont="1" applyFill="1" applyAlignment="1">
      <alignment horizontal="center" vertical="center" wrapText="1"/>
    </xf>
    <xf numFmtId="0" fontId="3" fillId="6" borderId="0" xfId="1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8" fillId="6" borderId="0" xfId="6" applyFont="1" applyFill="1" applyBorder="1" applyAlignment="1">
      <alignment horizontal="center" vertical="center" wrapText="1"/>
    </xf>
    <xf numFmtId="0" fontId="15" fillId="2" borderId="0" xfId="2" applyFont="1" applyFill="1" applyAlignment="1">
      <alignment horizontal="center" vertical="center"/>
    </xf>
    <xf numFmtId="165" fontId="16" fillId="6" borderId="0" xfId="3" applyNumberFormat="1" applyFont="1" applyFill="1" applyBorder="1" applyAlignment="1">
      <alignment horizontal="center" vertical="center" wrapText="1"/>
    </xf>
    <xf numFmtId="0" fontId="17" fillId="6" borderId="0" xfId="3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left" vertical="center" wrapText="1" indent="1"/>
    </xf>
    <xf numFmtId="0" fontId="10" fillId="6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4" fillId="0" borderId="0" xfId="5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1" applyFont="1" applyFill="1" applyBorder="1" applyAlignment="1">
      <alignment vertical="center" wrapText="1"/>
    </xf>
    <xf numFmtId="0" fontId="26" fillId="7" borderId="0" xfId="0" applyFont="1" applyFill="1" applyAlignment="1">
      <alignment horizontal="left" vertical="center" wrapText="1" indent="1"/>
    </xf>
    <xf numFmtId="0" fontId="9" fillId="6" borderId="0" xfId="1" applyFont="1" applyFill="1" applyBorder="1" applyAlignment="1">
      <alignment horizontal="left" vertical="center" wrapText="1" indent="1"/>
    </xf>
    <xf numFmtId="0" fontId="27" fillId="7" borderId="0" xfId="0" applyFont="1" applyFill="1" applyAlignment="1">
      <alignment horizontal="left" vertical="center" wrapText="1" indent="1"/>
    </xf>
    <xf numFmtId="0" fontId="24" fillId="0" borderId="0" xfId="0" applyFont="1" applyAlignment="1">
      <alignment horizontal="center" vertical="center" wrapText="1"/>
    </xf>
    <xf numFmtId="0" fontId="26" fillId="7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8" fillId="6" borderId="0" xfId="1" applyFont="1" applyFill="1" applyBorder="1" applyAlignment="1">
      <alignment horizontal="center" vertical="center" wrapText="1"/>
    </xf>
    <xf numFmtId="0" fontId="24" fillId="0" borderId="0" xfId="1" applyFont="1" applyFill="1" applyBorder="1" applyAlignment="1">
      <alignment horizontal="center" vertical="center" wrapText="1"/>
    </xf>
    <xf numFmtId="0" fontId="18" fillId="6" borderId="0" xfId="1" applyFont="1" applyFill="1" applyBorder="1" applyAlignment="1">
      <alignment horizontal="left" vertical="center" wrapText="1" indent="1"/>
    </xf>
    <xf numFmtId="0" fontId="3" fillId="0" borderId="0" xfId="0" applyFont="1" applyAlignment="1">
      <alignment vertical="center"/>
    </xf>
    <xf numFmtId="164" fontId="14" fillId="2" borderId="0" xfId="5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14" fillId="2" borderId="0" xfId="5" applyNumberFormat="1" applyFont="1" applyFill="1" applyBorder="1" applyAlignment="1">
      <alignment horizontal="left" vertical="center"/>
    </xf>
    <xf numFmtId="165" fontId="16" fillId="6" borderId="0" xfId="3" applyNumberFormat="1" applyFont="1" applyFill="1" applyBorder="1" applyAlignment="1">
      <alignment horizontal="left" wrapText="1" indent="1"/>
    </xf>
    <xf numFmtId="0" fontId="17" fillId="6" borderId="0" xfId="3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165" fontId="16" fillId="6" borderId="0" xfId="3" applyNumberFormat="1" applyFont="1" applyFill="1" applyBorder="1" applyAlignment="1">
      <alignment horizontal="center" vertical="center" wrapText="1"/>
    </xf>
    <xf numFmtId="0" fontId="17" fillId="6" borderId="0" xfId="3" applyFont="1" applyFill="1" applyBorder="1" applyAlignment="1">
      <alignment horizontal="center" vertical="center" wrapText="1"/>
    </xf>
    <xf numFmtId="165" fontId="11" fillId="6" borderId="0" xfId="3" applyNumberFormat="1" applyFont="1" applyFill="1" applyBorder="1" applyAlignment="1">
      <alignment horizontal="left" wrapText="1" indent="1"/>
    </xf>
    <xf numFmtId="0" fontId="15" fillId="6" borderId="0" xfId="3" applyFont="1" applyFill="1" applyBorder="1" applyAlignment="1">
      <alignment horizontal="left" vertical="center" wrapText="1"/>
    </xf>
    <xf numFmtId="0" fontId="18" fillId="6" borderId="0" xfId="6" applyFont="1" applyFill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6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left" vertical="center" wrapText="1" indent="1"/>
    </xf>
  </cellXfs>
  <cellStyles count="7">
    <cellStyle name="40% - Accent1" xfId="1" builtinId="31" customBuiltin="1"/>
    <cellStyle name="Accent1" xfId="3" builtinId="29" customBuiltin="1"/>
    <cellStyle name="Accent5" xfId="4" builtinId="45" customBuiltin="1"/>
    <cellStyle name="Heading 1" xfId="2" builtinId="16" customBuiltin="1"/>
    <cellStyle name="Hyperlink" xfId="6" builtinId="8"/>
    <cellStyle name="Normal" xfId="0" builtinId="0" customBuiltin="1"/>
    <cellStyle name="Title" xfId="5" builtinId="15" customBuiltin="1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$L$2" max="2999" min="1900" page="10" val="2026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482600</xdr:colOff>
          <xdr:row>1</xdr:row>
          <xdr:rowOff>25400</xdr:rowOff>
        </xdr:from>
        <xdr:to>
          <xdr:col>11</xdr:col>
          <xdr:colOff>635000</xdr:colOff>
          <xdr:row>1</xdr:row>
          <xdr:rowOff>215900</xdr:rowOff>
        </xdr:to>
        <xdr:sp macro="" textlink="">
          <xdr:nvSpPr>
            <xdr:cNvPr id="1038" name="Spinner 14" descr="Click the spinner to change the calendar year or type your desired calendar year in cell L2.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Global Calendar">
      <a:dk1>
        <a:sysClr val="windowText" lastClr="000000"/>
      </a:dk1>
      <a:lt1>
        <a:sysClr val="window" lastClr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autoPageBreaks="0" fitToPage="1"/>
  </sheetPr>
  <dimension ref="A1:L14"/>
  <sheetViews>
    <sheetView showGridLines="0" topLeftCell="A4" zoomScaleNormal="100" workbookViewId="0">
      <selection activeCell="B8" sqref="B8"/>
    </sheetView>
  </sheetViews>
  <sheetFormatPr baseColWidth="10" defaultColWidth="8.796875" defaultRowHeight="14" x14ac:dyDescent="0.2"/>
  <cols>
    <col min="1" max="1" width="2.3984375" style="25" customWidth="1"/>
    <col min="2" max="2" width="18.19921875" style="24" customWidth="1"/>
    <col min="3" max="8" width="17.796875" style="24" customWidth="1"/>
    <col min="9" max="9" width="2.3984375" style="24" customWidth="1"/>
    <col min="10" max="10" width="6.59765625" style="24" customWidth="1"/>
    <col min="11" max="11" width="12.796875" style="24" customWidth="1"/>
    <col min="12" max="12" width="13.796875" style="24" customWidth="1"/>
    <col min="13" max="16384" width="8.796875" style="24"/>
  </cols>
  <sheetData>
    <row r="1" spans="1:12" s="25" customFormat="1" ht="59.25" customHeight="1" x14ac:dyDescent="0.2">
      <c r="B1" s="58">
        <v>46023</v>
      </c>
      <c r="C1" s="59"/>
      <c r="D1" s="59"/>
      <c r="E1" s="59"/>
      <c r="F1" s="26"/>
      <c r="G1" s="26"/>
      <c r="H1" s="27"/>
      <c r="K1" s="38" t="s">
        <v>2</v>
      </c>
      <c r="L1" s="38"/>
    </row>
    <row r="2" spans="1:12" s="30" customFormat="1" ht="21.75" customHeight="1" thickBot="1" x14ac:dyDescent="0.25">
      <c r="A2" s="28"/>
      <c r="B2" s="29" t="str">
        <f>WeekStart</f>
        <v>SUNDAY</v>
      </c>
      <c r="C2" s="29" t="str">
        <f t="shared" ref="C2:H2" si="0">UPPER(TEXT(C3,"dddd"))</f>
        <v>MONDAY</v>
      </c>
      <c r="D2" s="29" t="str">
        <f t="shared" si="0"/>
        <v>TUESDAY</v>
      </c>
      <c r="E2" s="29" t="str">
        <f t="shared" si="0"/>
        <v>WEDNESDAY</v>
      </c>
      <c r="F2" s="29" t="str">
        <f t="shared" si="0"/>
        <v>THURSDAY</v>
      </c>
      <c r="G2" s="29" t="str">
        <f t="shared" si="0"/>
        <v>FRIDAY</v>
      </c>
      <c r="H2" s="29" t="str">
        <f t="shared" si="0"/>
        <v>SATURDAY</v>
      </c>
      <c r="K2" s="31" t="s">
        <v>3</v>
      </c>
      <c r="L2" s="32">
        <v>2026</v>
      </c>
    </row>
    <row r="3" spans="1:12" ht="19.5" customHeight="1" x14ac:dyDescent="0.2">
      <c r="B3" s="33">
        <f t="array" ref="B3:H3">DaysAndWeeks+DATE(CalendarYear,1,1)-WEEKDAY(DATE(CalendarYear,1,1),(WeekStart="Monday")+1)+1</f>
        <v>46019</v>
      </c>
      <c r="C3" s="33">
        <v>46020</v>
      </c>
      <c r="D3" s="33">
        <v>46021</v>
      </c>
      <c r="E3" s="33">
        <v>46022</v>
      </c>
      <c r="F3" s="33">
        <v>46023</v>
      </c>
      <c r="G3" s="33">
        <v>46024</v>
      </c>
      <c r="H3" s="33">
        <v>46025</v>
      </c>
      <c r="K3" s="31" t="s">
        <v>4</v>
      </c>
      <c r="L3" s="32" t="s">
        <v>1</v>
      </c>
    </row>
    <row r="4" spans="1:12" ht="58" customHeight="1" x14ac:dyDescent="0.2">
      <c r="D4" s="45"/>
      <c r="F4" s="7" t="s">
        <v>5</v>
      </c>
    </row>
    <row r="5" spans="1:12" ht="19.5" customHeight="1" x14ac:dyDescent="0.2">
      <c r="B5" s="34">
        <f t="array" ref="B5:H5">DaysAndWeeks+DATE(CalendarYear,1,1)-WEEKDAY(DATE(CalendarYear,1,1),(WeekStart="Monday")+1)+8</f>
        <v>46026</v>
      </c>
      <c r="C5" s="34">
        <v>46027</v>
      </c>
      <c r="D5" s="34">
        <v>46028</v>
      </c>
      <c r="E5" s="34">
        <v>46029</v>
      </c>
      <c r="F5" s="34">
        <v>46030</v>
      </c>
      <c r="G5" s="34">
        <v>46031</v>
      </c>
      <c r="H5" s="34">
        <v>46032</v>
      </c>
    </row>
    <row r="6" spans="1:12" ht="58" customHeight="1" x14ac:dyDescent="0.2">
      <c r="B6" s="20" t="s">
        <v>27</v>
      </c>
      <c r="C6" s="20" t="s">
        <v>6</v>
      </c>
      <c r="F6" s="6"/>
      <c r="G6" s="35"/>
      <c r="H6" s="22"/>
      <c r="K6" s="25"/>
    </row>
    <row r="7" spans="1:12" ht="19.5" customHeight="1" x14ac:dyDescent="0.2">
      <c r="B7" s="33">
        <f t="array" ref="B7:H7">DaysAndWeeks+DATE(CalendarYear,1,1)-WEEKDAY(DATE(CalendarYear,1,1),(WeekStart="Monday")+1)+15</f>
        <v>46033</v>
      </c>
      <c r="C7" s="33">
        <v>46034</v>
      </c>
      <c r="D7" s="33">
        <v>46035</v>
      </c>
      <c r="E7" s="33">
        <v>46036</v>
      </c>
      <c r="F7" s="33">
        <v>46037</v>
      </c>
      <c r="G7" s="33">
        <v>46038</v>
      </c>
      <c r="H7" s="33">
        <v>46039</v>
      </c>
      <c r="K7" s="25"/>
    </row>
    <row r="8" spans="1:12" ht="58" customHeight="1" x14ac:dyDescent="0.2">
      <c r="B8" s="36"/>
      <c r="D8" s="6" t="s">
        <v>18</v>
      </c>
      <c r="E8" s="6"/>
      <c r="F8" s="7"/>
      <c r="G8" s="22"/>
      <c r="H8" s="22" t="s">
        <v>12</v>
      </c>
    </row>
    <row r="9" spans="1:12" ht="19.5" customHeight="1" x14ac:dyDescent="0.2">
      <c r="B9" s="34">
        <f t="array" ref="B9:H9">DaysAndWeeks+DATE(CalendarYear,1,1)-WEEKDAY(DATE(CalendarYear,1,1),(WeekStart="Monday")+1)+22</f>
        <v>46040</v>
      </c>
      <c r="C9" s="34">
        <v>46041</v>
      </c>
      <c r="D9" s="34">
        <v>46042</v>
      </c>
      <c r="E9" s="34">
        <v>46043</v>
      </c>
      <c r="F9" s="34">
        <v>46044</v>
      </c>
      <c r="G9" s="34">
        <v>46045</v>
      </c>
      <c r="H9" s="34">
        <v>46046</v>
      </c>
    </row>
    <row r="10" spans="1:12" ht="58" customHeight="1" x14ac:dyDescent="0.2">
      <c r="B10" s="6" t="s">
        <v>47</v>
      </c>
      <c r="C10" s="24" t="s">
        <v>14</v>
      </c>
      <c r="F10" s="6"/>
      <c r="G10" s="35"/>
      <c r="H10" s="53" t="s">
        <v>35</v>
      </c>
    </row>
    <row r="11" spans="1:12" ht="19.5" customHeight="1" x14ac:dyDescent="0.2">
      <c r="B11" s="33">
        <f t="array" ref="B11:H11">DaysAndWeeks+DATE(CalendarYear,1,1)-WEEKDAY(DATE(CalendarYear,1,1),(WeekStart="Monday")+1)+29</f>
        <v>46047</v>
      </c>
      <c r="C11" s="33">
        <v>46048</v>
      </c>
      <c r="D11" s="33">
        <v>46049</v>
      </c>
      <c r="E11" s="33">
        <v>46050</v>
      </c>
      <c r="F11" s="33">
        <v>46051</v>
      </c>
      <c r="G11" s="33">
        <v>46052</v>
      </c>
      <c r="H11" s="33">
        <v>46053</v>
      </c>
    </row>
    <row r="12" spans="1:12" ht="58" customHeight="1" x14ac:dyDescent="0.2">
      <c r="B12" s="20" t="s">
        <v>49</v>
      </c>
      <c r="C12" s="37"/>
      <c r="D12" s="7"/>
      <c r="E12" s="20" t="s">
        <v>9</v>
      </c>
      <c r="F12" s="20"/>
      <c r="G12" s="22"/>
      <c r="H12" s="22"/>
    </row>
    <row r="13" spans="1:12" ht="19.5" customHeight="1" x14ac:dyDescent="0.2">
      <c r="B13" s="34">
        <f t="array" ref="B13:C13">DaysAndWeeks+DATE(CalendarYear,1,1)-WEEKDAY(DATE(CalendarYear,1,1),(WeekStart="Monday")+1)+36</f>
        <v>46054</v>
      </c>
      <c r="C13" s="34">
        <v>46055</v>
      </c>
      <c r="D13" s="39" t="s">
        <v>0</v>
      </c>
      <c r="E13" s="39"/>
      <c r="F13" s="39"/>
      <c r="G13" s="39"/>
      <c r="H13" s="39"/>
    </row>
    <row r="14" spans="1:12" ht="58" customHeight="1" x14ac:dyDescent="0.2">
      <c r="B14" s="6"/>
      <c r="C14" s="6"/>
      <c r="D14" s="40"/>
      <c r="E14" s="40"/>
      <c r="F14" s="40"/>
      <c r="G14" s="40"/>
      <c r="H14" s="40"/>
    </row>
  </sheetData>
  <mergeCells count="1">
    <mergeCell ref="B1:E1"/>
  </mergeCells>
  <phoneticPr fontId="1" type="noConversion"/>
  <conditionalFormatting sqref="B3:G3">
    <cfRule type="expression" dxfId="23" priority="23">
      <formula>DAY(B3)&gt;8</formula>
    </cfRule>
  </conditionalFormatting>
  <conditionalFormatting sqref="B11:H11 B13:C13">
    <cfRule type="expression" dxfId="22" priority="24">
      <formula>AND(DAY(B11)&gt;=1,DAY(B11)&lt;=15)</formula>
    </cfRule>
  </conditionalFormatting>
  <dataValidations count="1">
    <dataValidation type="list" allowBlank="1" showInputMessage="1" showErrorMessage="1" sqref="L3" xr:uid="{00000000-0002-0000-0000-000000000000}">
      <formula1>"SUNDAY,MONDAY"</formula1>
    </dataValidation>
  </dataValidations>
  <printOptions horizontalCentered="1" verticalCentered="1"/>
  <pageMargins left="0.25" right="0.25" top="0.75" bottom="0.75" header="0.3" footer="0.3"/>
  <pageSetup scale="98" orientation="landscape" horizontalDpi="4294967293" verticalDpi="4294967293" r:id="rId1"/>
  <headerFooter alignWithMargins="0"/>
  <customProperties>
    <customPr name="SheetChanged" r:id="rId2"/>
  </customPropertie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5" name="Spinner 14">
              <controlPr defaultSize="0" autoPict="0" altText="Click the spinner to change the calendar year or type your desired calendar year in cell L2.">
                <anchor moveWithCells="1" sizeWithCells="1">
                  <from>
                    <xdr:col>11</xdr:col>
                    <xdr:colOff>482600</xdr:colOff>
                    <xdr:row>1</xdr:row>
                    <xdr:rowOff>25400</xdr:rowOff>
                  </from>
                  <to>
                    <xdr:col>11</xdr:col>
                    <xdr:colOff>635000</xdr:colOff>
                    <xdr:row>1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2" tint="-0.499984740745262"/>
    <pageSetUpPr fitToPage="1"/>
  </sheetPr>
  <dimension ref="A1:H14"/>
  <sheetViews>
    <sheetView showGridLines="0" workbookViewId="0">
      <selection activeCell="H10" sqref="H10"/>
    </sheetView>
  </sheetViews>
  <sheetFormatPr baseColWidth="10" defaultColWidth="8.796875" defaultRowHeight="14" x14ac:dyDescent="0.2"/>
  <cols>
    <col min="1" max="1" width="2.3984375" style="16" customWidth="1"/>
    <col min="2" max="2" width="18.19921875" style="16" customWidth="1"/>
    <col min="3" max="8" width="17.796875" style="16" customWidth="1"/>
    <col min="9" max="9" width="2.3984375" style="16" customWidth="1"/>
    <col min="10" max="10" width="13.796875" style="16" customWidth="1"/>
    <col min="11" max="16384" width="8.796875" style="16"/>
  </cols>
  <sheetData>
    <row r="1" spans="1:8" s="9" customFormat="1" ht="59.25" customHeight="1" x14ac:dyDescent="0.2">
      <c r="B1" s="60">
        <f>B7</f>
        <v>46306</v>
      </c>
      <c r="C1" s="60"/>
      <c r="D1" s="60"/>
      <c r="E1" s="10"/>
      <c r="F1" s="10"/>
      <c r="G1" s="10"/>
      <c r="H1" s="11"/>
    </row>
    <row r="2" spans="1:8" s="2" customFormat="1" ht="21.75" customHeight="1" thickBot="1" x14ac:dyDescent="0.2">
      <c r="A2" s="1"/>
      <c r="B2" s="12" t="s">
        <v>1</v>
      </c>
      <c r="C2" s="12" t="str">
        <f t="shared" ref="C2:H2" si="0">UPPER(TEXT(C3,"dddd"))</f>
        <v>MONDAY</v>
      </c>
      <c r="D2" s="12" t="str">
        <f t="shared" si="0"/>
        <v>TUESDAY</v>
      </c>
      <c r="E2" s="12" t="str">
        <f t="shared" si="0"/>
        <v>WEDNESDAY</v>
      </c>
      <c r="F2" s="12" t="str">
        <f t="shared" si="0"/>
        <v>THURSDAY</v>
      </c>
      <c r="G2" s="12" t="str">
        <f t="shared" si="0"/>
        <v>FRIDAY</v>
      </c>
      <c r="H2" s="12" t="str">
        <f t="shared" si="0"/>
        <v>SATURDAY</v>
      </c>
    </row>
    <row r="3" spans="1:8" s="15" customFormat="1" ht="19.5" customHeight="1" x14ac:dyDescent="0.25">
      <c r="A3" s="13"/>
      <c r="B3" s="14">
        <f t="array" ref="B3:H3">DaysAndWeeks+DATE(CalendarYear,10,1)-WEEKDAY(DATE(CalendarYear,10,1),(WeekStart="Monday")+1)+1</f>
        <v>46292</v>
      </c>
      <c r="C3" s="14">
        <v>46293</v>
      </c>
      <c r="D3" s="14">
        <v>46294</v>
      </c>
      <c r="E3" s="14">
        <v>46295</v>
      </c>
      <c r="F3" s="14">
        <v>46296</v>
      </c>
      <c r="G3" s="14">
        <v>46297</v>
      </c>
      <c r="H3" s="14">
        <v>46298</v>
      </c>
    </row>
    <row r="4" spans="1:8" ht="58" customHeight="1" x14ac:dyDescent="0.2">
      <c r="A4" s="9"/>
      <c r="B4" s="3"/>
      <c r="C4" s="3"/>
      <c r="D4" s="4"/>
      <c r="E4" s="4"/>
      <c r="F4" s="4"/>
      <c r="G4" s="17"/>
      <c r="H4" s="17" t="s">
        <v>8</v>
      </c>
    </row>
    <row r="5" spans="1:8" s="15" customFormat="1" ht="19.5" customHeight="1" x14ac:dyDescent="0.25">
      <c r="A5" s="13"/>
      <c r="B5" s="18">
        <f t="array" ref="B5:H5">DaysAndWeeks+DATE(CalendarYear,10,1)-WEEKDAY(DATE(CalendarYear,10,1),(WeekStart="Monday")+1)+8</f>
        <v>46299</v>
      </c>
      <c r="C5" s="18">
        <v>46300</v>
      </c>
      <c r="D5" s="18">
        <v>46301</v>
      </c>
      <c r="E5" s="18">
        <v>46302</v>
      </c>
      <c r="F5" s="18">
        <v>46303</v>
      </c>
      <c r="G5" s="18">
        <v>46304</v>
      </c>
      <c r="H5" s="18">
        <v>46305</v>
      </c>
    </row>
    <row r="6" spans="1:8" ht="58" customHeight="1" x14ac:dyDescent="0.2">
      <c r="A6" s="9"/>
      <c r="B6" s="23"/>
      <c r="C6" s="8"/>
      <c r="D6" s="6"/>
      <c r="E6" s="8"/>
      <c r="F6" s="8"/>
      <c r="G6" s="19"/>
      <c r="H6" s="17" t="s">
        <v>33</v>
      </c>
    </row>
    <row r="7" spans="1:8" s="15" customFormat="1" ht="19.5" customHeight="1" x14ac:dyDescent="0.25">
      <c r="A7" s="13"/>
      <c r="B7" s="14">
        <f t="array" ref="B7:H7">DaysAndWeeks+DATE(CalendarYear,10,1)-WEEKDAY(DATE(CalendarYear,10,1),(WeekStart="Monday")+1)+15</f>
        <v>46306</v>
      </c>
      <c r="C7" s="14">
        <v>46307</v>
      </c>
      <c r="D7" s="14">
        <v>46308</v>
      </c>
      <c r="E7" s="14">
        <v>46309</v>
      </c>
      <c r="F7" s="14">
        <v>46310</v>
      </c>
      <c r="G7" s="14">
        <v>46311</v>
      </c>
      <c r="H7" s="14">
        <v>46312</v>
      </c>
    </row>
    <row r="8" spans="1:8" ht="58" customHeight="1" x14ac:dyDescent="0.2">
      <c r="A8" s="9"/>
      <c r="B8" s="5" t="s">
        <v>33</v>
      </c>
      <c r="C8" s="3"/>
      <c r="D8" s="6" t="s">
        <v>18</v>
      </c>
      <c r="E8" s="4"/>
      <c r="F8" s="4"/>
      <c r="G8" s="17"/>
      <c r="H8" s="48"/>
    </row>
    <row r="9" spans="1:8" s="15" customFormat="1" ht="19.5" customHeight="1" x14ac:dyDescent="0.25">
      <c r="A9" s="13"/>
      <c r="B9" s="18">
        <f t="array" ref="B9:H9">DaysAndWeeks+DATE(CalendarYear,10,1)-WEEKDAY(DATE(CalendarYear,10,1),(WeekStart="Monday")+1)+22</f>
        <v>46313</v>
      </c>
      <c r="C9" s="18">
        <v>46314</v>
      </c>
      <c r="D9" s="18">
        <v>46315</v>
      </c>
      <c r="E9" s="18">
        <v>46316</v>
      </c>
      <c r="F9" s="18">
        <v>46317</v>
      </c>
      <c r="G9" s="18">
        <v>46318</v>
      </c>
      <c r="H9" s="18">
        <v>46319</v>
      </c>
    </row>
    <row r="10" spans="1:8" ht="58" customHeight="1" x14ac:dyDescent="0.2">
      <c r="A10" s="9"/>
      <c r="B10" s="8"/>
      <c r="C10" s="72" t="s">
        <v>10</v>
      </c>
      <c r="D10" s="72"/>
      <c r="E10" s="72"/>
      <c r="F10" s="72"/>
      <c r="G10" s="19"/>
      <c r="H10" s="20" t="s">
        <v>40</v>
      </c>
    </row>
    <row r="11" spans="1:8" s="15" customFormat="1" ht="19.5" customHeight="1" x14ac:dyDescent="0.25">
      <c r="A11" s="13"/>
      <c r="B11" s="14">
        <f t="array" ref="B11:H11">DaysAndWeeks+DATE(CalendarYear,10,1)-WEEKDAY(DATE(CalendarYear,10,1),(WeekStart="Monday")+1)+29</f>
        <v>46320</v>
      </c>
      <c r="C11" s="14">
        <v>46321</v>
      </c>
      <c r="D11" s="14">
        <v>46322</v>
      </c>
      <c r="E11" s="14">
        <v>46323</v>
      </c>
      <c r="F11" s="14">
        <v>46324</v>
      </c>
      <c r="G11" s="14">
        <v>46325</v>
      </c>
      <c r="H11" s="14">
        <v>46326</v>
      </c>
    </row>
    <row r="12" spans="1:8" ht="58" customHeight="1" x14ac:dyDescent="0.2">
      <c r="A12" s="9"/>
      <c r="B12" s="20" t="s">
        <v>17</v>
      </c>
      <c r="C12" s="37"/>
      <c r="D12" s="4"/>
      <c r="E12" s="20"/>
      <c r="G12" s="17" t="s">
        <v>39</v>
      </c>
      <c r="H12" s="4"/>
    </row>
    <row r="13" spans="1:8" s="15" customFormat="1" ht="19.5" customHeight="1" x14ac:dyDescent="0.25">
      <c r="A13" s="13"/>
      <c r="B13" s="18">
        <f t="array" ref="B13:C13">DaysAndWeeks+DATE(CalendarYear,10,1)-WEEKDAY(DATE(CalendarYear,10,1),(WeekStart="Monday")+1)+36</f>
        <v>46327</v>
      </c>
      <c r="C13" s="18">
        <v>46328</v>
      </c>
      <c r="D13" s="61" t="s">
        <v>0</v>
      </c>
      <c r="E13" s="61"/>
      <c r="F13" s="61"/>
      <c r="G13" s="61"/>
      <c r="H13" s="61"/>
    </row>
    <row r="14" spans="1:8" ht="58" customHeight="1" x14ac:dyDescent="0.2">
      <c r="A14" s="9"/>
      <c r="B14" s="8"/>
      <c r="C14" s="8"/>
      <c r="D14" s="62"/>
      <c r="E14" s="62"/>
      <c r="F14" s="62"/>
      <c r="G14" s="62"/>
      <c r="H14" s="62"/>
    </row>
  </sheetData>
  <mergeCells count="4">
    <mergeCell ref="B1:D1"/>
    <mergeCell ref="D13:H13"/>
    <mergeCell ref="D14:H14"/>
    <mergeCell ref="C10:F10"/>
  </mergeCells>
  <conditionalFormatting sqref="B3:G3">
    <cfRule type="expression" dxfId="5" priority="1">
      <formula>DAY(B3)&gt;8</formula>
    </cfRule>
  </conditionalFormatting>
  <conditionalFormatting sqref="B11:H11 B13:C13">
    <cfRule type="expression" dxfId="4" priority="2">
      <formula>AND(DAY(B11)&gt;=1,DAY(B11)&lt;=15)</formula>
    </cfRule>
  </conditionalFormatting>
  <dataValidations count="1">
    <dataValidation type="list" allowBlank="1" showInputMessage="1" showErrorMessage="1" sqref="B2" xr:uid="{00000000-0002-0000-0900-000000000000}">
      <formula1>"SUNDAY,MONDAY"</formula1>
    </dataValidation>
  </dataValidations>
  <printOptions horizontalCentered="1" verticalCentered="1"/>
  <pageMargins left="0.7" right="0.7" top="0.75" bottom="0.75" header="0.3" footer="0.3"/>
  <pageSetup scale="98" orientation="landscape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2" tint="-0.89999084444715716"/>
    <pageSetUpPr fitToPage="1"/>
  </sheetPr>
  <dimension ref="A1:H14"/>
  <sheetViews>
    <sheetView showGridLines="0" workbookViewId="0">
      <selection activeCell="E10" sqref="E10"/>
    </sheetView>
  </sheetViews>
  <sheetFormatPr baseColWidth="10" defaultColWidth="8.796875" defaultRowHeight="14" x14ac:dyDescent="0.2"/>
  <cols>
    <col min="1" max="1" width="2.3984375" style="16" customWidth="1"/>
    <col min="2" max="2" width="18.19921875" style="16" customWidth="1"/>
    <col min="3" max="8" width="17.796875" style="16" customWidth="1"/>
    <col min="9" max="9" width="2.3984375" style="16" customWidth="1"/>
    <col min="10" max="10" width="13.796875" style="16" customWidth="1"/>
    <col min="11" max="16384" width="8.796875" style="16"/>
  </cols>
  <sheetData>
    <row r="1" spans="1:8" s="9" customFormat="1" ht="59.25" customHeight="1" x14ac:dyDescent="0.2">
      <c r="B1" s="60">
        <f>B7</f>
        <v>46341</v>
      </c>
      <c r="C1" s="60"/>
      <c r="D1" s="60"/>
      <c r="E1" s="10"/>
      <c r="F1" s="10"/>
      <c r="G1" s="10"/>
      <c r="H1" s="11"/>
    </row>
    <row r="2" spans="1:8" s="2" customFormat="1" ht="21.75" customHeight="1" thickBot="1" x14ac:dyDescent="0.2">
      <c r="A2" s="1"/>
      <c r="B2" s="12" t="s">
        <v>1</v>
      </c>
      <c r="C2" s="12" t="str">
        <f t="shared" ref="C2:H2" si="0">UPPER(TEXT(C3,"dddd"))</f>
        <v>MONDAY</v>
      </c>
      <c r="D2" s="12" t="str">
        <f t="shared" si="0"/>
        <v>TUESDAY</v>
      </c>
      <c r="E2" s="12" t="str">
        <f t="shared" si="0"/>
        <v>WEDNESDAY</v>
      </c>
      <c r="F2" s="12" t="str">
        <f t="shared" si="0"/>
        <v>THURSDAY</v>
      </c>
      <c r="G2" s="12" t="str">
        <f t="shared" si="0"/>
        <v>FRIDAY</v>
      </c>
      <c r="H2" s="12" t="str">
        <f t="shared" si="0"/>
        <v>SATURDAY</v>
      </c>
    </row>
    <row r="3" spans="1:8" s="15" customFormat="1" ht="19.5" customHeight="1" x14ac:dyDescent="0.25">
      <c r="A3" s="13"/>
      <c r="B3" s="14">
        <f t="array" ref="B3:H3">DaysAndWeeks+DATE(CalendarYear,11,1)-WEEKDAY(DATE(CalendarYear,11,1),(WeekStart="Monday")+1)+1</f>
        <v>46327</v>
      </c>
      <c r="C3" s="14">
        <v>46328</v>
      </c>
      <c r="D3" s="14">
        <v>46329</v>
      </c>
      <c r="E3" s="14">
        <v>46330</v>
      </c>
      <c r="F3" s="14">
        <v>46331</v>
      </c>
      <c r="G3" s="14">
        <v>46332</v>
      </c>
      <c r="H3" s="14">
        <v>46333</v>
      </c>
    </row>
    <row r="4" spans="1:8" ht="58" customHeight="1" x14ac:dyDescent="0.2">
      <c r="A4" s="9"/>
      <c r="B4" s="3"/>
      <c r="C4" s="3"/>
      <c r="D4" s="4"/>
      <c r="E4" s="4"/>
      <c r="F4" s="4"/>
      <c r="G4" s="17"/>
      <c r="H4" s="17"/>
    </row>
    <row r="5" spans="1:8" s="15" customFormat="1" ht="19.5" customHeight="1" x14ac:dyDescent="0.25">
      <c r="A5" s="13"/>
      <c r="B5" s="18">
        <f t="array" ref="B5:H5">DaysAndWeeks+DATE(CalendarYear,11,1)-WEEKDAY(DATE(CalendarYear,11,1),(WeekStart="Monday")+1)+8</f>
        <v>46334</v>
      </c>
      <c r="C5" s="18">
        <v>46335</v>
      </c>
      <c r="D5" s="18">
        <v>46336</v>
      </c>
      <c r="E5" s="18">
        <v>46337</v>
      </c>
      <c r="F5" s="18">
        <v>46338</v>
      </c>
      <c r="G5" s="18">
        <v>46339</v>
      </c>
      <c r="H5" s="18">
        <v>46340</v>
      </c>
    </row>
    <row r="6" spans="1:8" ht="58" customHeight="1" x14ac:dyDescent="0.2">
      <c r="A6" s="9"/>
      <c r="B6" s="3"/>
      <c r="C6" s="8"/>
      <c r="D6" s="6" t="s">
        <v>18</v>
      </c>
      <c r="E6" s="3"/>
      <c r="F6" s="8"/>
      <c r="G6" s="19"/>
      <c r="H6" s="19"/>
    </row>
    <row r="7" spans="1:8" s="15" customFormat="1" ht="19.5" customHeight="1" x14ac:dyDescent="0.25">
      <c r="A7" s="13"/>
      <c r="B7" s="14">
        <f t="array" ref="B7:H7">DaysAndWeeks+DATE(CalendarYear,11,1)-WEEKDAY(DATE(CalendarYear,11,1),(WeekStart="Monday")+1)+15</f>
        <v>46341</v>
      </c>
      <c r="C7" s="14">
        <v>46342</v>
      </c>
      <c r="D7" s="14">
        <v>46343</v>
      </c>
      <c r="E7" s="14">
        <v>46344</v>
      </c>
      <c r="F7" s="14">
        <v>46345</v>
      </c>
      <c r="G7" s="14">
        <v>46346</v>
      </c>
      <c r="H7" s="14">
        <v>46347</v>
      </c>
    </row>
    <row r="8" spans="1:8" ht="58" customHeight="1" x14ac:dyDescent="0.2">
      <c r="A8" s="9"/>
      <c r="B8" s="8" t="s">
        <v>24</v>
      </c>
      <c r="E8" s="6"/>
      <c r="F8" s="4"/>
      <c r="G8" s="17"/>
      <c r="H8" s="48"/>
    </row>
    <row r="9" spans="1:8" s="15" customFormat="1" ht="19.5" customHeight="1" x14ac:dyDescent="0.25">
      <c r="A9" s="13"/>
      <c r="B9" s="18">
        <f t="array" ref="B9:H9">DaysAndWeeks+DATE(CalendarYear,11,1)-WEEKDAY(DATE(CalendarYear,11,1),(WeekStart="Monday")+1)+22</f>
        <v>46348</v>
      </c>
      <c r="C9" s="18">
        <v>46349</v>
      </c>
      <c r="D9" s="18">
        <v>46350</v>
      </c>
      <c r="E9" s="18">
        <v>46351</v>
      </c>
      <c r="F9" s="18">
        <v>46352</v>
      </c>
      <c r="G9" s="18">
        <v>46353</v>
      </c>
      <c r="H9" s="18">
        <v>46354</v>
      </c>
    </row>
    <row r="10" spans="1:8" ht="58" customHeight="1" x14ac:dyDescent="0.2">
      <c r="A10" s="9"/>
      <c r="C10" s="21"/>
      <c r="E10" s="21"/>
      <c r="F10" s="8" t="s">
        <v>13</v>
      </c>
      <c r="G10" s="47"/>
      <c r="H10" s="47"/>
    </row>
    <row r="11" spans="1:8" s="15" customFormat="1" ht="19.5" customHeight="1" x14ac:dyDescent="0.25">
      <c r="A11" s="13"/>
      <c r="B11" s="14">
        <f t="array" ref="B11:H11">DaysAndWeeks+DATE(CalendarYear,11,1)-WEEKDAY(DATE(CalendarYear,11,1),(WeekStart="Monday")+1)+29</f>
        <v>46355</v>
      </c>
      <c r="C11" s="14">
        <v>46356</v>
      </c>
      <c r="D11" s="14">
        <v>46357</v>
      </c>
      <c r="E11" s="14">
        <v>46358</v>
      </c>
      <c r="F11" s="14">
        <v>46359</v>
      </c>
      <c r="G11" s="14">
        <v>46360</v>
      </c>
      <c r="H11" s="14">
        <v>46361</v>
      </c>
    </row>
    <row r="12" spans="1:8" ht="58" customHeight="1" x14ac:dyDescent="0.2">
      <c r="A12" s="9"/>
      <c r="B12" s="20" t="s">
        <v>17</v>
      </c>
      <c r="C12" s="37"/>
      <c r="D12" s="37"/>
    </row>
    <row r="13" spans="1:8" s="15" customFormat="1" ht="19.5" customHeight="1" x14ac:dyDescent="0.25">
      <c r="A13" s="13"/>
      <c r="B13" s="18">
        <f t="array" ref="B13:C13">DaysAndWeeks+DATE(CalendarYear,11,1)-WEEKDAY(DATE(CalendarYear,11,1),(WeekStart="Monday")+1)+36</f>
        <v>46362</v>
      </c>
      <c r="C13" s="18">
        <v>46363</v>
      </c>
      <c r="D13" s="61" t="s">
        <v>0</v>
      </c>
      <c r="E13" s="61"/>
      <c r="F13" s="61"/>
      <c r="G13" s="61"/>
      <c r="H13" s="61"/>
    </row>
    <row r="14" spans="1:8" ht="58" customHeight="1" x14ac:dyDescent="0.2">
      <c r="A14" s="9"/>
      <c r="B14" s="8"/>
      <c r="C14" s="8"/>
      <c r="D14" s="62"/>
      <c r="E14" s="62"/>
      <c r="F14" s="62"/>
      <c r="G14" s="62"/>
      <c r="H14" s="62"/>
    </row>
  </sheetData>
  <mergeCells count="3">
    <mergeCell ref="B1:D1"/>
    <mergeCell ref="D13:H13"/>
    <mergeCell ref="D14:H14"/>
  </mergeCells>
  <conditionalFormatting sqref="B3:G3">
    <cfRule type="expression" dxfId="3" priority="1">
      <formula>DAY(B3)&gt;8</formula>
    </cfRule>
  </conditionalFormatting>
  <conditionalFormatting sqref="B11:H11 B13:C13">
    <cfRule type="expression" dxfId="2" priority="2">
      <formula>AND(DAY(B11)&gt;=1,DAY(B11)&lt;=15)</formula>
    </cfRule>
  </conditionalFormatting>
  <dataValidations count="1">
    <dataValidation type="list" allowBlank="1" showInputMessage="1" showErrorMessage="1" sqref="B2" xr:uid="{00000000-0002-0000-0A00-000000000000}">
      <formula1>"SUNDAY,MONDAY"</formula1>
    </dataValidation>
  </dataValidations>
  <printOptions horizontalCentered="1" verticalCentered="1"/>
  <pageMargins left="0.7" right="0.7" top="0.75" bottom="0.75" header="0.3" footer="0.3"/>
  <pageSetup scale="98" orientation="landscape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1" tint="4.9989318521683403E-2"/>
    <pageSetUpPr fitToPage="1"/>
  </sheetPr>
  <dimension ref="A1:H14"/>
  <sheetViews>
    <sheetView showGridLines="0" workbookViewId="0">
      <selection activeCell="H8" sqref="H8"/>
    </sheetView>
  </sheetViews>
  <sheetFormatPr baseColWidth="10" defaultColWidth="8.796875" defaultRowHeight="14" x14ac:dyDescent="0.2"/>
  <cols>
    <col min="1" max="1" width="2.3984375" style="16" customWidth="1"/>
    <col min="2" max="2" width="18.19921875" style="16" customWidth="1"/>
    <col min="3" max="8" width="17.796875" style="16" customWidth="1"/>
    <col min="9" max="9" width="2.3984375" style="16" customWidth="1"/>
    <col min="10" max="10" width="13.796875" style="16" customWidth="1"/>
    <col min="11" max="16384" width="8.796875" style="16"/>
  </cols>
  <sheetData>
    <row r="1" spans="1:8" s="9" customFormat="1" ht="59.25" customHeight="1" x14ac:dyDescent="0.2">
      <c r="B1" s="60">
        <f>B7</f>
        <v>46369</v>
      </c>
      <c r="C1" s="60"/>
      <c r="D1" s="60"/>
      <c r="E1" s="10"/>
      <c r="F1" s="10"/>
      <c r="G1" s="10"/>
      <c r="H1" s="11"/>
    </row>
    <row r="2" spans="1:8" s="2" customFormat="1" ht="21.75" customHeight="1" thickBot="1" x14ac:dyDescent="0.2">
      <c r="A2" s="1"/>
      <c r="B2" s="12" t="s">
        <v>1</v>
      </c>
      <c r="C2" s="12" t="str">
        <f t="shared" ref="C2:H2" si="0">UPPER(TEXT(C3,"dddd"))</f>
        <v>MONDAY</v>
      </c>
      <c r="D2" s="12" t="str">
        <f t="shared" si="0"/>
        <v>TUESDAY</v>
      </c>
      <c r="E2" s="12" t="str">
        <f t="shared" si="0"/>
        <v>WEDNESDAY</v>
      </c>
      <c r="F2" s="12" t="str">
        <f t="shared" si="0"/>
        <v>THURSDAY</v>
      </c>
      <c r="G2" s="12" t="str">
        <f t="shared" si="0"/>
        <v>FRIDAY</v>
      </c>
      <c r="H2" s="12" t="str">
        <f t="shared" si="0"/>
        <v>SATURDAY</v>
      </c>
    </row>
    <row r="3" spans="1:8" s="15" customFormat="1" ht="19.5" customHeight="1" x14ac:dyDescent="0.25">
      <c r="A3" s="13"/>
      <c r="B3" s="14">
        <f t="array" ref="B3:H3">DaysAndWeeks+DATE(CalendarYear,12,1)-WEEKDAY(DATE(CalendarYear,12,1),(WeekStart="Monday")+1)+1</f>
        <v>46355</v>
      </c>
      <c r="C3" s="14">
        <v>46356</v>
      </c>
      <c r="D3" s="14">
        <v>46357</v>
      </c>
      <c r="E3" s="14">
        <v>46358</v>
      </c>
      <c r="F3" s="14">
        <v>46359</v>
      </c>
      <c r="G3" s="14">
        <v>46360</v>
      </c>
      <c r="H3" s="14">
        <v>46361</v>
      </c>
    </row>
    <row r="4" spans="1:8" ht="58" customHeight="1" x14ac:dyDescent="0.2">
      <c r="A4" s="9"/>
      <c r="B4" s="3"/>
      <c r="C4" s="3"/>
      <c r="D4" s="4"/>
      <c r="E4" s="4"/>
      <c r="F4" s="4" t="s">
        <v>11</v>
      </c>
      <c r="G4" s="17"/>
      <c r="H4" s="17"/>
    </row>
    <row r="5" spans="1:8" s="15" customFormat="1" ht="19.5" customHeight="1" x14ac:dyDescent="0.25">
      <c r="A5" s="13"/>
      <c r="B5" s="18">
        <f t="array" ref="B5:H5">DaysAndWeeks+DATE(CalendarYear,12,1)-WEEKDAY(DATE(CalendarYear,12,1),(WeekStart="Monday")+1)+8</f>
        <v>46362</v>
      </c>
      <c r="C5" s="18">
        <v>46363</v>
      </c>
      <c r="D5" s="18">
        <v>46364</v>
      </c>
      <c r="E5" s="18">
        <v>46365</v>
      </c>
      <c r="F5" s="18">
        <v>46366</v>
      </c>
      <c r="G5" s="18">
        <v>46367</v>
      </c>
      <c r="H5" s="18">
        <v>46368</v>
      </c>
    </row>
    <row r="6" spans="1:8" ht="58" customHeight="1" x14ac:dyDescent="0.2">
      <c r="A6" s="9"/>
      <c r="B6" s="8"/>
      <c r="C6" s="8"/>
      <c r="D6" s="6" t="s">
        <v>18</v>
      </c>
      <c r="E6" s="8"/>
      <c r="F6" s="8"/>
      <c r="G6" s="19"/>
      <c r="H6" s="17"/>
    </row>
    <row r="7" spans="1:8" s="15" customFormat="1" ht="19.5" customHeight="1" x14ac:dyDescent="0.25">
      <c r="A7" s="13"/>
      <c r="B7" s="14">
        <f t="array" ref="B7:H7">DaysAndWeeks+DATE(CalendarYear,12,1)-WEEKDAY(DATE(CalendarYear,12,1),(WeekStart="Monday")+1)+15</f>
        <v>46369</v>
      </c>
      <c r="C7" s="14">
        <v>46370</v>
      </c>
      <c r="D7" s="14">
        <v>46371</v>
      </c>
      <c r="E7" s="14">
        <v>46372</v>
      </c>
      <c r="F7" s="14">
        <v>46373</v>
      </c>
      <c r="G7" s="14">
        <v>46374</v>
      </c>
      <c r="H7" s="14">
        <v>46375</v>
      </c>
    </row>
    <row r="8" spans="1:8" ht="58" customHeight="1" x14ac:dyDescent="0.2">
      <c r="A8" s="9"/>
      <c r="B8" s="3"/>
      <c r="C8" s="37"/>
      <c r="E8" s="20" t="s">
        <v>9</v>
      </c>
      <c r="F8" s="4"/>
      <c r="G8" s="17"/>
      <c r="H8" s="48" t="s">
        <v>44</v>
      </c>
    </row>
    <row r="9" spans="1:8" s="15" customFormat="1" ht="19.5" customHeight="1" x14ac:dyDescent="0.25">
      <c r="A9" s="13"/>
      <c r="B9" s="18">
        <f t="array" ref="B9:H9">DaysAndWeeks+DATE(CalendarYear,12,1)-WEEKDAY(DATE(CalendarYear,12,1),(WeekStart="Monday")+1)+22</f>
        <v>46376</v>
      </c>
      <c r="C9" s="18">
        <v>46377</v>
      </c>
      <c r="D9" s="18">
        <v>46378</v>
      </c>
      <c r="E9" s="18">
        <v>46379</v>
      </c>
      <c r="F9" s="18">
        <v>46380</v>
      </c>
      <c r="G9" s="18">
        <v>46381</v>
      </c>
      <c r="H9" s="18">
        <v>46382</v>
      </c>
    </row>
    <row r="10" spans="1:8" ht="58" customHeight="1" x14ac:dyDescent="0.2">
      <c r="A10" s="9"/>
      <c r="B10" s="20" t="s">
        <v>17</v>
      </c>
      <c r="D10" s="8"/>
      <c r="F10" s="8"/>
      <c r="G10" s="8"/>
      <c r="H10" s="20" t="s">
        <v>16</v>
      </c>
    </row>
    <row r="11" spans="1:8" s="15" customFormat="1" ht="19.5" customHeight="1" x14ac:dyDescent="0.25">
      <c r="A11" s="13"/>
      <c r="B11" s="14">
        <f t="array" ref="B11:H11">DaysAndWeeks+DATE(CalendarYear,12,1)-WEEKDAY(DATE(CalendarYear,12,1),(WeekStart="Monday")+1)+29</f>
        <v>46383</v>
      </c>
      <c r="C11" s="14">
        <v>46384</v>
      </c>
      <c r="D11" s="14">
        <v>46385</v>
      </c>
      <c r="E11" s="14">
        <v>46386</v>
      </c>
      <c r="F11" s="14">
        <v>46387</v>
      </c>
      <c r="G11" s="14">
        <v>46388</v>
      </c>
      <c r="H11" s="14">
        <v>46389</v>
      </c>
    </row>
    <row r="12" spans="1:8" ht="58" customHeight="1" x14ac:dyDescent="0.2">
      <c r="A12" s="9"/>
      <c r="B12" s="3"/>
      <c r="C12" s="3"/>
      <c r="F12" s="20" t="s">
        <v>25</v>
      </c>
      <c r="H12" s="41"/>
    </row>
    <row r="13" spans="1:8" s="15" customFormat="1" ht="19.5" customHeight="1" x14ac:dyDescent="0.25">
      <c r="A13" s="13"/>
      <c r="B13" s="18">
        <f t="array" ref="B13:C13">DaysAndWeeks+DATE(CalendarYear,12,1)-WEEKDAY(DATE(CalendarYear,12,1),(WeekStart="Monday")+1)+36</f>
        <v>46390</v>
      </c>
      <c r="C13" s="18">
        <v>46391</v>
      </c>
      <c r="D13" s="61" t="s">
        <v>0</v>
      </c>
      <c r="E13" s="61"/>
      <c r="F13" s="61"/>
      <c r="G13" s="61"/>
      <c r="H13" s="61"/>
    </row>
    <row r="14" spans="1:8" ht="58" customHeight="1" x14ac:dyDescent="0.2">
      <c r="A14" s="9"/>
      <c r="B14" s="8"/>
      <c r="D14" s="62"/>
      <c r="E14" s="62"/>
      <c r="F14" s="62"/>
      <c r="G14" s="62"/>
      <c r="H14" s="62"/>
    </row>
  </sheetData>
  <mergeCells count="3">
    <mergeCell ref="B1:D1"/>
    <mergeCell ref="D13:H13"/>
    <mergeCell ref="D14:H14"/>
  </mergeCells>
  <conditionalFormatting sqref="B3:G3">
    <cfRule type="expression" dxfId="1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1">
    <dataValidation type="list" allowBlank="1" showInputMessage="1" showErrorMessage="1" sqref="B2" xr:uid="{00000000-0002-0000-0B00-000000000000}">
      <formula1>"SUNDAY,MONDAY"</formula1>
    </dataValidation>
  </dataValidations>
  <printOptions horizontalCentered="1" verticalCentered="1"/>
  <pageMargins left="0.7" right="0.7" top="0.75" bottom="0.75" header="0.3" footer="0.3"/>
  <pageSetup scale="98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4" tint="-0.249977111117893"/>
    <pageSetUpPr fitToPage="1"/>
  </sheetPr>
  <dimension ref="A1:H14"/>
  <sheetViews>
    <sheetView showGridLines="0" workbookViewId="0">
      <selection activeCell="H8" sqref="H8"/>
    </sheetView>
  </sheetViews>
  <sheetFormatPr baseColWidth="10" defaultColWidth="8.796875" defaultRowHeight="14" x14ac:dyDescent="0.2"/>
  <cols>
    <col min="1" max="1" width="2.3984375" style="16" customWidth="1"/>
    <col min="2" max="2" width="18.19921875" style="16" customWidth="1"/>
    <col min="3" max="8" width="17.796875" style="16" customWidth="1"/>
    <col min="9" max="9" width="2.3984375" style="16" customWidth="1"/>
    <col min="10" max="10" width="13.796875" style="16" customWidth="1"/>
    <col min="11" max="16384" width="8.796875" style="16"/>
  </cols>
  <sheetData>
    <row r="1" spans="1:8" s="9" customFormat="1" ht="59.25" customHeight="1" x14ac:dyDescent="0.2">
      <c r="B1" s="60">
        <f>B7</f>
        <v>46068</v>
      </c>
      <c r="C1" s="60"/>
      <c r="D1" s="60"/>
      <c r="E1" s="10"/>
      <c r="F1" s="10"/>
      <c r="G1" s="10"/>
      <c r="H1" s="11"/>
    </row>
    <row r="2" spans="1:8" s="2" customFormat="1" ht="21.75" customHeight="1" thickBot="1" x14ac:dyDescent="0.2">
      <c r="A2" s="1"/>
      <c r="B2" s="12" t="s">
        <v>1</v>
      </c>
      <c r="C2" s="12" t="str">
        <f t="shared" ref="C2:H2" si="0">UPPER(TEXT(C3,"dddd"))</f>
        <v>MONDAY</v>
      </c>
      <c r="D2" s="12" t="str">
        <f t="shared" si="0"/>
        <v>TUESDAY</v>
      </c>
      <c r="E2" s="12" t="str">
        <f t="shared" si="0"/>
        <v>WEDNESDAY</v>
      </c>
      <c r="F2" s="12" t="str">
        <f t="shared" si="0"/>
        <v>THURSDAY</v>
      </c>
      <c r="G2" s="12" t="str">
        <f t="shared" si="0"/>
        <v>FRIDAY</v>
      </c>
      <c r="H2" s="12" t="str">
        <f t="shared" si="0"/>
        <v>SATURDAY</v>
      </c>
    </row>
    <row r="3" spans="1:8" s="15" customFormat="1" ht="19.5" customHeight="1" x14ac:dyDescent="0.25">
      <c r="A3" s="13"/>
      <c r="B3" s="14">
        <f t="array" ref="B3:H3">DaysAndWeeks+DATE(CalendarYear,2,1)-WEEKDAY(DATE(CalendarYear,2,1),(WeekStart="Monday")+1)+1</f>
        <v>46054</v>
      </c>
      <c r="C3" s="14">
        <v>46055</v>
      </c>
      <c r="D3" s="14">
        <v>46056</v>
      </c>
      <c r="E3" s="14">
        <v>46057</v>
      </c>
      <c r="F3" s="14">
        <v>46058</v>
      </c>
      <c r="G3" s="14">
        <v>46059</v>
      </c>
      <c r="H3" s="14">
        <v>46060</v>
      </c>
    </row>
    <row r="4" spans="1:8" ht="58" customHeight="1" x14ac:dyDescent="0.2">
      <c r="A4" s="9"/>
      <c r="B4" s="20" t="s">
        <v>37</v>
      </c>
      <c r="C4" s="20"/>
      <c r="D4" s="7"/>
      <c r="E4" s="7" t="s">
        <v>20</v>
      </c>
      <c r="F4" s="7"/>
      <c r="G4" s="22"/>
      <c r="H4" s="22"/>
    </row>
    <row r="5" spans="1:8" s="15" customFormat="1" ht="19.5" customHeight="1" x14ac:dyDescent="0.2">
      <c r="A5" s="13"/>
      <c r="B5" s="34">
        <f t="array" ref="B5:H5">DaysAndWeeks+DATE(CalendarYear,2,1)-WEEKDAY(DATE(CalendarYear,2,1),(WeekStart="Monday")+1)+8</f>
        <v>46061</v>
      </c>
      <c r="C5" s="34">
        <v>46062</v>
      </c>
      <c r="D5" s="34">
        <v>46063</v>
      </c>
      <c r="E5" s="34">
        <v>46064</v>
      </c>
      <c r="F5" s="34">
        <v>46065</v>
      </c>
      <c r="G5" s="34">
        <v>46066</v>
      </c>
      <c r="H5" s="34">
        <v>46067</v>
      </c>
    </row>
    <row r="6" spans="1:8" ht="58" customHeight="1" x14ac:dyDescent="0.2">
      <c r="A6" s="9"/>
      <c r="B6" s="6" t="s">
        <v>19</v>
      </c>
      <c r="C6" s="6"/>
      <c r="D6" s="6"/>
      <c r="E6" s="7" t="s">
        <v>20</v>
      </c>
      <c r="F6" s="6"/>
      <c r="G6" s="35"/>
      <c r="H6" s="54"/>
    </row>
    <row r="7" spans="1:8" s="15" customFormat="1" ht="19.5" customHeight="1" x14ac:dyDescent="0.2">
      <c r="A7" s="13"/>
      <c r="B7" s="33">
        <f t="array" ref="B7:H7">DaysAndWeeks+DATE(CalendarYear,2,1)-WEEKDAY(DATE(CalendarYear,2,1),(WeekStart="Monday")+1)+15</f>
        <v>46068</v>
      </c>
      <c r="C7" s="33">
        <v>46069</v>
      </c>
      <c r="D7" s="33">
        <v>46070</v>
      </c>
      <c r="E7" s="33">
        <v>46071</v>
      </c>
      <c r="F7" s="33">
        <v>46072</v>
      </c>
      <c r="G7" s="33">
        <v>46073</v>
      </c>
      <c r="H7" s="33">
        <v>46074</v>
      </c>
    </row>
    <row r="8" spans="1:8" ht="58" customHeight="1" x14ac:dyDescent="0.2">
      <c r="A8" s="9"/>
      <c r="B8" s="20" t="s">
        <v>36</v>
      </c>
      <c r="C8" s="6"/>
      <c r="D8" s="6" t="s">
        <v>18</v>
      </c>
      <c r="E8" s="7" t="s">
        <v>20</v>
      </c>
      <c r="F8" s="7"/>
      <c r="G8" s="22"/>
      <c r="H8" s="55" t="s">
        <v>50</v>
      </c>
    </row>
    <row r="9" spans="1:8" s="15" customFormat="1" ht="19.5" customHeight="1" x14ac:dyDescent="0.2">
      <c r="A9" s="13"/>
      <c r="B9" s="34">
        <f t="array" ref="B9:H9">DaysAndWeeks+DATE(CalendarYear,2,1)-WEEKDAY(DATE(CalendarYear,2,1),(WeekStart="Monday")+1)+22</f>
        <v>46075</v>
      </c>
      <c r="C9" s="34">
        <v>46076</v>
      </c>
      <c r="D9" s="34">
        <v>46077</v>
      </c>
      <c r="E9" s="34">
        <v>46078</v>
      </c>
      <c r="F9" s="34">
        <v>46079</v>
      </c>
      <c r="G9" s="34">
        <v>46080</v>
      </c>
      <c r="H9" s="34">
        <v>46081</v>
      </c>
    </row>
    <row r="10" spans="1:8" ht="58" customHeight="1" x14ac:dyDescent="0.2">
      <c r="A10" s="9"/>
      <c r="B10" s="20" t="s">
        <v>17</v>
      </c>
      <c r="C10" s="20"/>
      <c r="D10" s="6"/>
      <c r="E10" s="7" t="s">
        <v>20</v>
      </c>
      <c r="F10" s="6"/>
      <c r="G10" s="35"/>
      <c r="H10" s="20" t="s">
        <v>16</v>
      </c>
    </row>
    <row r="11" spans="1:8" s="15" customFormat="1" ht="19.5" customHeight="1" x14ac:dyDescent="0.2">
      <c r="A11" s="13"/>
      <c r="B11" s="33">
        <f t="array" ref="B11:H11">DaysAndWeeks+DATE(CalendarYear,2,1)-WEEKDAY(DATE(CalendarYear,2,1),(WeekStart="Monday")+1)+29</f>
        <v>46082</v>
      </c>
      <c r="C11" s="33">
        <v>46083</v>
      </c>
      <c r="D11" s="33">
        <v>46084</v>
      </c>
      <c r="E11" s="33">
        <v>46085</v>
      </c>
      <c r="F11" s="33">
        <v>46086</v>
      </c>
      <c r="G11" s="33">
        <v>46087</v>
      </c>
      <c r="H11" s="33">
        <v>46088</v>
      </c>
    </row>
    <row r="12" spans="1:8" ht="58" customHeight="1" x14ac:dyDescent="0.2">
      <c r="A12" s="9"/>
      <c r="C12" s="37"/>
      <c r="D12" s="20"/>
      <c r="E12" s="7"/>
      <c r="F12" s="20"/>
      <c r="G12" s="22"/>
      <c r="H12" s="22"/>
    </row>
    <row r="13" spans="1:8" s="15" customFormat="1" ht="19.5" customHeight="1" x14ac:dyDescent="0.25">
      <c r="A13" s="13"/>
      <c r="B13" s="18">
        <f t="array" ref="B13:C13">DaysAndWeeks+DATE(CalendarYear,2,1)-WEEKDAY(DATE(CalendarYear,2,1),(WeekStart="Monday")+1)+36</f>
        <v>46089</v>
      </c>
      <c r="C13" s="18">
        <v>46090</v>
      </c>
      <c r="D13" s="61" t="s">
        <v>0</v>
      </c>
      <c r="E13" s="61"/>
      <c r="F13" s="61"/>
      <c r="G13" s="61"/>
      <c r="H13" s="61"/>
    </row>
    <row r="14" spans="1:8" ht="58" customHeight="1" x14ac:dyDescent="0.2">
      <c r="A14" s="9"/>
      <c r="B14" s="8"/>
      <c r="C14" s="8"/>
      <c r="D14" s="62"/>
      <c r="E14" s="62"/>
      <c r="F14" s="62"/>
      <c r="G14" s="62"/>
      <c r="H14" s="62"/>
    </row>
  </sheetData>
  <mergeCells count="3">
    <mergeCell ref="B1:D1"/>
    <mergeCell ref="D13:H13"/>
    <mergeCell ref="D14:H14"/>
  </mergeCells>
  <conditionalFormatting sqref="B3:G3">
    <cfRule type="expression" dxfId="21" priority="1">
      <formula>DAY(B3)&gt;8</formula>
    </cfRule>
  </conditionalFormatting>
  <conditionalFormatting sqref="B11:H11 B13:C13">
    <cfRule type="expression" dxfId="20" priority="2">
      <formula>AND(DAY(B11)&gt;=1,DAY(B11)&lt;=15)</formula>
    </cfRule>
  </conditionalFormatting>
  <dataValidations count="1">
    <dataValidation type="list" allowBlank="1" showInputMessage="1" showErrorMessage="1" sqref="B2" xr:uid="{00000000-0002-0000-0100-000000000000}">
      <formula1>"SUNDAY,MONDAY"</formula1>
    </dataValidation>
  </dataValidations>
  <printOptions horizontalCentered="1" verticalCentered="1"/>
  <pageMargins left="0.7" right="0.7" top="0.75" bottom="0.75" header="0.3" footer="0.3"/>
  <pageSetup scale="98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/>
    <pageSetUpPr fitToPage="1"/>
  </sheetPr>
  <dimension ref="A1:H14"/>
  <sheetViews>
    <sheetView showGridLines="0" workbookViewId="0">
      <selection activeCell="E10" sqref="E10"/>
    </sheetView>
  </sheetViews>
  <sheetFormatPr baseColWidth="10" defaultColWidth="8.796875" defaultRowHeight="14" x14ac:dyDescent="0.2"/>
  <cols>
    <col min="1" max="1" width="2.3984375" style="16" customWidth="1"/>
    <col min="2" max="2" width="18.19921875" style="16" customWidth="1"/>
    <col min="3" max="8" width="17.796875" style="16" customWidth="1"/>
    <col min="9" max="9" width="2.3984375" style="16" customWidth="1"/>
    <col min="10" max="10" width="13.796875" style="16" customWidth="1"/>
    <col min="11" max="16384" width="8.796875" style="16"/>
  </cols>
  <sheetData>
    <row r="1" spans="1:8" s="9" customFormat="1" ht="59.25" customHeight="1" x14ac:dyDescent="0.2">
      <c r="B1" s="60">
        <f>B7</f>
        <v>46096</v>
      </c>
      <c r="C1" s="60"/>
      <c r="D1" s="60"/>
      <c r="E1" s="10"/>
      <c r="F1" s="10"/>
      <c r="G1" s="10"/>
      <c r="H1" s="11"/>
    </row>
    <row r="2" spans="1:8" s="2" customFormat="1" ht="21.75" customHeight="1" thickBot="1" x14ac:dyDescent="0.2">
      <c r="A2" s="1"/>
      <c r="B2" s="12" t="s">
        <v>1</v>
      </c>
      <c r="C2" s="12" t="str">
        <f t="shared" ref="C2:H2" si="0">UPPER(TEXT(C3,"dddd"))</f>
        <v>MONDAY</v>
      </c>
      <c r="D2" s="12" t="str">
        <f t="shared" si="0"/>
        <v>TUESDAY</v>
      </c>
      <c r="E2" s="12" t="str">
        <f t="shared" si="0"/>
        <v>WEDNESDAY</v>
      </c>
      <c r="F2" s="12" t="str">
        <f t="shared" si="0"/>
        <v>THURSDAY</v>
      </c>
      <c r="G2" s="12" t="str">
        <f t="shared" si="0"/>
        <v>FRIDAY</v>
      </c>
      <c r="H2" s="12" t="str">
        <f t="shared" si="0"/>
        <v>SATURDAY</v>
      </c>
    </row>
    <row r="3" spans="1:8" s="15" customFormat="1" ht="19.5" customHeight="1" x14ac:dyDescent="0.25">
      <c r="A3" s="13"/>
      <c r="B3" s="14">
        <f t="array" ref="B3:H3">DaysAndWeeks+DATE(CalendarYear,3,1)-WEEKDAY(DATE(CalendarYear,3,1),(WeekStart="Monday")+1)+1</f>
        <v>46082</v>
      </c>
      <c r="C3" s="14">
        <v>46083</v>
      </c>
      <c r="D3" s="14">
        <v>46084</v>
      </c>
      <c r="E3" s="14">
        <v>46085</v>
      </c>
      <c r="F3" s="14">
        <v>46086</v>
      </c>
      <c r="G3" s="14">
        <v>46087</v>
      </c>
      <c r="H3" s="14">
        <v>46088</v>
      </c>
    </row>
    <row r="4" spans="1:8" ht="58" customHeight="1" x14ac:dyDescent="0.2">
      <c r="A4" s="9"/>
      <c r="B4" s="3"/>
      <c r="C4" s="63" t="s">
        <v>48</v>
      </c>
      <c r="D4" s="63"/>
      <c r="E4" s="63"/>
      <c r="F4" s="4"/>
      <c r="G4" s="17"/>
      <c r="H4" s="17"/>
    </row>
    <row r="5" spans="1:8" s="15" customFormat="1" ht="19.5" customHeight="1" x14ac:dyDescent="0.25">
      <c r="A5" s="13"/>
      <c r="B5" s="18">
        <f t="array" ref="B5:H5">DaysAndWeeks+DATE(CalendarYear,3,1)-WEEKDAY(DATE(CalendarYear,3,1),(WeekStart="Monday")+1)+8</f>
        <v>46089</v>
      </c>
      <c r="C5" s="18">
        <v>46090</v>
      </c>
      <c r="D5" s="18">
        <v>46091</v>
      </c>
      <c r="E5" s="18">
        <v>46092</v>
      </c>
      <c r="F5" s="18">
        <v>46093</v>
      </c>
      <c r="G5" s="18">
        <v>46094</v>
      </c>
      <c r="H5" s="18">
        <v>46095</v>
      </c>
    </row>
    <row r="6" spans="1:8" ht="58" customHeight="1" x14ac:dyDescent="0.2">
      <c r="A6" s="9"/>
      <c r="B6" s="8"/>
      <c r="C6" s="8"/>
      <c r="D6" s="57"/>
      <c r="E6" s="57"/>
      <c r="F6" s="6"/>
      <c r="G6" s="19"/>
      <c r="H6" s="19"/>
    </row>
    <row r="7" spans="1:8" s="15" customFormat="1" ht="19.5" customHeight="1" x14ac:dyDescent="0.25">
      <c r="A7" s="13"/>
      <c r="B7" s="14">
        <f t="array" ref="B7:H7">DaysAndWeeks+DATE(CalendarYear,3,1)-WEEKDAY(DATE(CalendarYear,3,1),(WeekStart="Monday")+1)+15</f>
        <v>46096</v>
      </c>
      <c r="C7" s="14">
        <v>46097</v>
      </c>
      <c r="D7" s="14">
        <v>46098</v>
      </c>
      <c r="E7" s="14">
        <v>46099</v>
      </c>
      <c r="F7" s="14">
        <v>46100</v>
      </c>
      <c r="G7" s="14">
        <v>46101</v>
      </c>
      <c r="H7" s="14">
        <v>46102</v>
      </c>
    </row>
    <row r="8" spans="1:8" ht="58" customHeight="1" x14ac:dyDescent="0.2">
      <c r="A8" s="9"/>
      <c r="B8" s="8"/>
      <c r="C8" s="3"/>
      <c r="D8" s="6" t="s">
        <v>18</v>
      </c>
      <c r="F8" s="7"/>
      <c r="G8" s="7"/>
      <c r="H8" s="7" t="s">
        <v>28</v>
      </c>
    </row>
    <row r="9" spans="1:8" s="15" customFormat="1" ht="19.5" customHeight="1" x14ac:dyDescent="0.25">
      <c r="A9" s="13"/>
      <c r="B9" s="18">
        <f t="array" ref="B9:H9">DaysAndWeeks+DATE(CalendarYear,3,1)-WEEKDAY(DATE(CalendarYear,3,1),(WeekStart="Monday")+1)+22</f>
        <v>46103</v>
      </c>
      <c r="C9" s="18">
        <v>46104</v>
      </c>
      <c r="D9" s="18">
        <v>46105</v>
      </c>
      <c r="E9" s="18">
        <v>46106</v>
      </c>
      <c r="F9" s="18">
        <v>46107</v>
      </c>
      <c r="G9" s="18">
        <v>46108</v>
      </c>
      <c r="H9" s="18">
        <v>46109</v>
      </c>
    </row>
    <row r="10" spans="1:8" ht="58" customHeight="1" x14ac:dyDescent="0.2">
      <c r="A10" s="9"/>
      <c r="B10" s="8"/>
      <c r="C10" s="8"/>
      <c r="D10" s="8"/>
      <c r="E10" s="8" t="s">
        <v>9</v>
      </c>
      <c r="F10" s="8"/>
      <c r="G10" s="19"/>
      <c r="H10" s="51" t="s">
        <v>34</v>
      </c>
    </row>
    <row r="11" spans="1:8" s="15" customFormat="1" ht="19.5" customHeight="1" x14ac:dyDescent="0.25">
      <c r="A11" s="13"/>
      <c r="B11" s="14">
        <f t="array" ref="B11:H11">DaysAndWeeks+DATE(CalendarYear,3,1)-WEEKDAY(DATE(CalendarYear,3,1),(WeekStart="Monday")+1)+29</f>
        <v>46110</v>
      </c>
      <c r="C11" s="14">
        <v>46111</v>
      </c>
      <c r="D11" s="14">
        <v>46112</v>
      </c>
      <c r="E11" s="14">
        <v>46113</v>
      </c>
      <c r="F11" s="14">
        <v>46114</v>
      </c>
      <c r="G11" s="14">
        <v>46115</v>
      </c>
      <c r="H11" s="14">
        <v>46116</v>
      </c>
    </row>
    <row r="12" spans="1:8" ht="58" customHeight="1" x14ac:dyDescent="0.2">
      <c r="A12" s="9"/>
      <c r="B12" s="20"/>
      <c r="C12" s="37"/>
      <c r="F12" s="3"/>
      <c r="G12" s="17"/>
      <c r="H12" s="17"/>
    </row>
    <row r="13" spans="1:8" s="15" customFormat="1" ht="19.5" customHeight="1" x14ac:dyDescent="0.25">
      <c r="A13" s="13"/>
      <c r="B13" s="18">
        <f t="array" ref="B13:C13">DaysAndWeeks+DATE(CalendarYear,3,1)-WEEKDAY(DATE(CalendarYear,3,1),(WeekStart="Monday")+1)+36</f>
        <v>46117</v>
      </c>
      <c r="C13" s="18">
        <v>46118</v>
      </c>
      <c r="D13" s="61" t="s">
        <v>0</v>
      </c>
      <c r="E13" s="61"/>
      <c r="F13" s="61"/>
      <c r="G13" s="61"/>
      <c r="H13" s="61"/>
    </row>
    <row r="14" spans="1:8" ht="58" customHeight="1" x14ac:dyDescent="0.2">
      <c r="A14" s="9"/>
      <c r="B14" s="8"/>
      <c r="C14" s="8"/>
      <c r="D14" s="62"/>
      <c r="E14" s="62"/>
      <c r="F14" s="62"/>
      <c r="G14" s="62"/>
      <c r="H14" s="62"/>
    </row>
  </sheetData>
  <mergeCells count="4">
    <mergeCell ref="B1:D1"/>
    <mergeCell ref="D13:H13"/>
    <mergeCell ref="D14:H14"/>
    <mergeCell ref="C4:E4"/>
  </mergeCells>
  <conditionalFormatting sqref="B3:G3">
    <cfRule type="expression" dxfId="19" priority="1">
      <formula>DAY(B3)&gt;8</formula>
    </cfRule>
  </conditionalFormatting>
  <conditionalFormatting sqref="B11:H11 B13:C13">
    <cfRule type="expression" dxfId="18" priority="2">
      <formula>AND(DAY(B11)&gt;=1,DAY(B11)&lt;=15)</formula>
    </cfRule>
  </conditionalFormatting>
  <dataValidations count="1">
    <dataValidation type="list" allowBlank="1" showInputMessage="1" showErrorMessage="1" sqref="B2" xr:uid="{00000000-0002-0000-0200-000000000000}">
      <formula1>"SUNDAY,MONDAY"</formula1>
    </dataValidation>
  </dataValidations>
  <printOptions horizontalCentered="1" verticalCentered="1"/>
  <pageMargins left="0.7" right="0.7" top="0.75" bottom="0.75" header="0.3" footer="0.3"/>
  <pageSetup scale="98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39997558519241921"/>
    <pageSetUpPr fitToPage="1"/>
  </sheetPr>
  <dimension ref="A1:H14"/>
  <sheetViews>
    <sheetView showGridLines="0" workbookViewId="0">
      <selection activeCell="F12" sqref="F12:H12"/>
    </sheetView>
  </sheetViews>
  <sheetFormatPr baseColWidth="10" defaultColWidth="8.796875" defaultRowHeight="14" x14ac:dyDescent="0.2"/>
  <cols>
    <col min="1" max="1" width="2.3984375" style="24" customWidth="1"/>
    <col min="2" max="2" width="18.19921875" style="24" customWidth="1"/>
    <col min="3" max="8" width="17.796875" style="24" customWidth="1"/>
    <col min="9" max="9" width="2.3984375" style="24" customWidth="1"/>
    <col min="10" max="10" width="13.796875" style="24" customWidth="1"/>
    <col min="11" max="16384" width="8.796875" style="24"/>
  </cols>
  <sheetData>
    <row r="1" spans="1:8" s="25" customFormat="1" ht="59.25" customHeight="1" x14ac:dyDescent="0.2">
      <c r="B1" s="58">
        <f>B7</f>
        <v>46124</v>
      </c>
      <c r="C1" s="58"/>
      <c r="D1" s="58"/>
      <c r="E1" s="26"/>
      <c r="F1" s="26"/>
      <c r="G1" s="26"/>
      <c r="H1" s="44"/>
    </row>
    <row r="2" spans="1:8" s="30" customFormat="1" ht="21.75" customHeight="1" thickBot="1" x14ac:dyDescent="0.25">
      <c r="A2" s="28"/>
      <c r="B2" s="29" t="s">
        <v>1</v>
      </c>
      <c r="C2" s="29" t="str">
        <f t="shared" ref="C2:H2" si="0">UPPER(TEXT(C3,"dddd"))</f>
        <v>MONDAY</v>
      </c>
      <c r="D2" s="29" t="str">
        <f t="shared" si="0"/>
        <v>TUESDAY</v>
      </c>
      <c r="E2" s="29" t="str">
        <f t="shared" si="0"/>
        <v>WEDNESDAY</v>
      </c>
      <c r="F2" s="29" t="str">
        <f t="shared" si="0"/>
        <v>THURSDAY</v>
      </c>
      <c r="G2" s="29" t="str">
        <f t="shared" si="0"/>
        <v>FRIDAY</v>
      </c>
      <c r="H2" s="29" t="str">
        <f t="shared" si="0"/>
        <v>SATURDAY</v>
      </c>
    </row>
    <row r="3" spans="1:8" ht="19.5" customHeight="1" x14ac:dyDescent="0.2">
      <c r="A3" s="25"/>
      <c r="B3" s="33">
        <f t="array" ref="B3:H3">DaysAndWeeks+DATE(CalendarYear,4,1)-WEEKDAY(DATE(CalendarYear,4,1),(WeekStart="Monday")+1)+1</f>
        <v>46110</v>
      </c>
      <c r="C3" s="33">
        <v>46111</v>
      </c>
      <c r="D3" s="33">
        <v>46112</v>
      </c>
      <c r="E3" s="33">
        <v>46113</v>
      </c>
      <c r="F3" s="33">
        <v>46114</v>
      </c>
      <c r="G3" s="33">
        <v>46115</v>
      </c>
      <c r="H3" s="33">
        <v>46116</v>
      </c>
    </row>
    <row r="4" spans="1:8" ht="58" customHeight="1" x14ac:dyDescent="0.2">
      <c r="A4" s="25"/>
      <c r="B4" s="20"/>
      <c r="C4" s="20"/>
      <c r="D4" s="7"/>
      <c r="E4" s="7"/>
      <c r="F4" s="7"/>
      <c r="G4" s="22"/>
      <c r="H4" s="22" t="s">
        <v>38</v>
      </c>
    </row>
    <row r="5" spans="1:8" ht="19.5" customHeight="1" x14ac:dyDescent="0.2">
      <c r="A5" s="25"/>
      <c r="B5" s="34">
        <f t="array" ref="B5:H5">DaysAndWeeks+DATE(CalendarYear,4,1)-WEEKDAY(DATE(CalendarYear,4,1),(WeekStart="Monday")+1)+8</f>
        <v>46117</v>
      </c>
      <c r="C5" s="34">
        <v>46118</v>
      </c>
      <c r="D5" s="34">
        <v>46119</v>
      </c>
      <c r="E5" s="34">
        <v>46120</v>
      </c>
      <c r="F5" s="34">
        <v>46121</v>
      </c>
      <c r="G5" s="34">
        <v>46122</v>
      </c>
      <c r="H5" s="34">
        <v>46123</v>
      </c>
    </row>
    <row r="6" spans="1:8" ht="58" customHeight="1" x14ac:dyDescent="0.2">
      <c r="A6" s="25"/>
      <c r="B6" s="20" t="s">
        <v>21</v>
      </c>
      <c r="C6" s="6"/>
      <c r="E6" s="6"/>
      <c r="F6" s="6"/>
      <c r="H6" s="35"/>
    </row>
    <row r="7" spans="1:8" ht="19.5" customHeight="1" x14ac:dyDescent="0.2">
      <c r="A7" s="25"/>
      <c r="B7" s="33">
        <f t="array" ref="B7:H7">DaysAndWeeks+DATE(CalendarYear,4,1)-WEEKDAY(DATE(CalendarYear,4,1),(WeekStart="Monday")+1)+15</f>
        <v>46124</v>
      </c>
      <c r="C7" s="33">
        <v>46125</v>
      </c>
      <c r="D7" s="33">
        <v>46126</v>
      </c>
      <c r="E7" s="33">
        <v>46127</v>
      </c>
      <c r="F7" s="33">
        <v>46128</v>
      </c>
      <c r="G7" s="33">
        <v>46129</v>
      </c>
      <c r="H7" s="33">
        <v>46130</v>
      </c>
    </row>
    <row r="8" spans="1:8" ht="58" customHeight="1" x14ac:dyDescent="0.2">
      <c r="A8" s="25"/>
      <c r="B8" s="20" t="s">
        <v>22</v>
      </c>
      <c r="C8" s="20"/>
      <c r="D8" s="6" t="s">
        <v>18</v>
      </c>
      <c r="F8" s="7"/>
      <c r="H8" s="52"/>
    </row>
    <row r="9" spans="1:8" ht="19.5" customHeight="1" x14ac:dyDescent="0.2">
      <c r="A9" s="25"/>
      <c r="B9" s="34">
        <f t="array" ref="B9:H9">DaysAndWeeks+DATE(CalendarYear,4,1)-WEEKDAY(DATE(CalendarYear,4,1),(WeekStart="Monday")+1)+22</f>
        <v>46131</v>
      </c>
      <c r="C9" s="34">
        <v>46132</v>
      </c>
      <c r="D9" s="34">
        <v>46133</v>
      </c>
      <c r="E9" s="34">
        <v>46134</v>
      </c>
      <c r="F9" s="34">
        <v>46135</v>
      </c>
      <c r="G9" s="34">
        <v>46136</v>
      </c>
      <c r="H9" s="34">
        <v>46137</v>
      </c>
    </row>
    <row r="10" spans="1:8" ht="58" customHeight="1" x14ac:dyDescent="0.2">
      <c r="A10" s="25"/>
      <c r="B10" s="20" t="s">
        <v>31</v>
      </c>
      <c r="C10" s="6"/>
      <c r="E10" s="7" t="s">
        <v>9</v>
      </c>
      <c r="F10" s="6"/>
      <c r="H10" s="20" t="s">
        <v>16</v>
      </c>
    </row>
    <row r="11" spans="1:8" ht="19.5" customHeight="1" x14ac:dyDescent="0.2">
      <c r="A11" s="25"/>
      <c r="B11" s="33">
        <f t="array" ref="B11:H11">DaysAndWeeks+DATE(CalendarYear,4,1)-WEEKDAY(DATE(CalendarYear,4,1),(WeekStart="Monday")+1)+29</f>
        <v>46138</v>
      </c>
      <c r="C11" s="33">
        <v>46139</v>
      </c>
      <c r="D11" s="33">
        <v>46140</v>
      </c>
      <c r="E11" s="33">
        <v>46141</v>
      </c>
      <c r="F11" s="33">
        <v>46142</v>
      </c>
      <c r="G11" s="33">
        <v>46143</v>
      </c>
      <c r="H11" s="33">
        <v>46144</v>
      </c>
    </row>
    <row r="12" spans="1:8" ht="58" customHeight="1" x14ac:dyDescent="0.2">
      <c r="A12" s="25"/>
      <c r="B12" s="20" t="s">
        <v>17</v>
      </c>
      <c r="C12" s="37"/>
      <c r="D12" s="7"/>
      <c r="F12" s="63" t="s">
        <v>43</v>
      </c>
      <c r="G12" s="63"/>
      <c r="H12" s="63"/>
    </row>
    <row r="13" spans="1:8" ht="19.5" customHeight="1" x14ac:dyDescent="0.2">
      <c r="A13" s="25"/>
      <c r="B13" s="34">
        <f t="array" ref="B13:C13">DaysAndWeeks+DATE(CalendarYear,4,1)-WEEKDAY(DATE(CalendarYear,4,1),(WeekStart="Monday")+1)+36</f>
        <v>46145</v>
      </c>
      <c r="C13" s="34">
        <v>46146</v>
      </c>
      <c r="D13" s="64" t="s">
        <v>0</v>
      </c>
      <c r="E13" s="64"/>
      <c r="F13" s="64"/>
      <c r="G13" s="64"/>
      <c r="H13" s="64"/>
    </row>
    <row r="14" spans="1:8" ht="58" customHeight="1" x14ac:dyDescent="0.2">
      <c r="A14" s="25"/>
      <c r="B14" s="6"/>
      <c r="C14" s="6"/>
      <c r="D14" s="65"/>
      <c r="E14" s="65"/>
      <c r="F14" s="65"/>
      <c r="G14" s="65"/>
      <c r="H14" s="65"/>
    </row>
  </sheetData>
  <mergeCells count="4">
    <mergeCell ref="B1:D1"/>
    <mergeCell ref="D13:H13"/>
    <mergeCell ref="D14:H14"/>
    <mergeCell ref="F12:H12"/>
  </mergeCells>
  <conditionalFormatting sqref="B3:G3">
    <cfRule type="expression" dxfId="17" priority="1">
      <formula>DAY(B3)&gt;8</formula>
    </cfRule>
  </conditionalFormatting>
  <conditionalFormatting sqref="B11:H11 B13:C13">
    <cfRule type="expression" dxfId="16" priority="2">
      <formula>AND(DAY(B11)&gt;=1,DAY(B11)&lt;=15)</formula>
    </cfRule>
  </conditionalFormatting>
  <dataValidations count="1">
    <dataValidation type="list" allowBlank="1" showInputMessage="1" showErrorMessage="1" sqref="B2" xr:uid="{00000000-0002-0000-0300-000000000000}">
      <formula1>"SUNDAY,MONDAY"</formula1>
    </dataValidation>
  </dataValidations>
  <printOptions horizontalCentered="1" verticalCentered="1"/>
  <pageMargins left="0.7" right="0.7" top="0.75" bottom="0.75" header="0.3" footer="0.3"/>
  <pageSetup scale="98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59999389629810485"/>
    <pageSetUpPr fitToPage="1"/>
  </sheetPr>
  <dimension ref="A1:H14"/>
  <sheetViews>
    <sheetView showGridLines="0" tabSelected="1" workbookViewId="0">
      <selection activeCell="B12" sqref="B12"/>
    </sheetView>
  </sheetViews>
  <sheetFormatPr baseColWidth="10" defaultColWidth="8.796875" defaultRowHeight="14" x14ac:dyDescent="0.2"/>
  <cols>
    <col min="1" max="1" width="2.3984375" style="16" customWidth="1"/>
    <col min="2" max="2" width="18.19921875" style="16" customWidth="1"/>
    <col min="3" max="8" width="17.796875" style="16" customWidth="1"/>
    <col min="9" max="9" width="2.3984375" style="16" customWidth="1"/>
    <col min="10" max="10" width="13.796875" style="16" customWidth="1"/>
    <col min="11" max="16384" width="8.796875" style="16"/>
  </cols>
  <sheetData>
    <row r="1" spans="1:8" s="9" customFormat="1" ht="59.25" customHeight="1" x14ac:dyDescent="0.2">
      <c r="B1" s="60">
        <f>B7</f>
        <v>46152</v>
      </c>
      <c r="C1" s="60"/>
      <c r="D1" s="60"/>
      <c r="E1" s="10"/>
      <c r="F1" s="10"/>
      <c r="G1" s="10"/>
      <c r="H1" s="11"/>
    </row>
    <row r="2" spans="1:8" s="2" customFormat="1" ht="21.75" customHeight="1" thickBot="1" x14ac:dyDescent="0.2">
      <c r="A2" s="1"/>
      <c r="B2" s="12" t="s">
        <v>1</v>
      </c>
      <c r="C2" s="12" t="str">
        <f t="shared" ref="C2:H2" si="0">UPPER(TEXT(C3,"dddd"))</f>
        <v>MONDAY</v>
      </c>
      <c r="D2" s="12" t="str">
        <f t="shared" si="0"/>
        <v>TUESDAY</v>
      </c>
      <c r="E2" s="12" t="str">
        <f t="shared" si="0"/>
        <v>WEDNESDAY</v>
      </c>
      <c r="F2" s="12" t="str">
        <f t="shared" si="0"/>
        <v>THURSDAY</v>
      </c>
      <c r="G2" s="12" t="str">
        <f t="shared" si="0"/>
        <v>FRIDAY</v>
      </c>
      <c r="H2" s="12" t="str">
        <f t="shared" si="0"/>
        <v>SATURDAY</v>
      </c>
    </row>
    <row r="3" spans="1:8" s="15" customFormat="1" ht="19.5" customHeight="1" x14ac:dyDescent="0.25">
      <c r="A3" s="13"/>
      <c r="B3" s="14">
        <f t="array" ref="B3:H3">DaysAndWeeks+DATE(CalendarYear,5,1)-WEEKDAY(DATE(CalendarYear,5,1),(WeekStart="Monday")+1)+1</f>
        <v>46138</v>
      </c>
      <c r="C3" s="14">
        <v>46139</v>
      </c>
      <c r="D3" s="14">
        <v>46140</v>
      </c>
      <c r="E3" s="14">
        <v>46141</v>
      </c>
      <c r="F3" s="14">
        <v>46142</v>
      </c>
      <c r="G3" s="14">
        <v>46143</v>
      </c>
      <c r="H3" s="14">
        <v>46144</v>
      </c>
    </row>
    <row r="4" spans="1:8" ht="58" customHeight="1" x14ac:dyDescent="0.2">
      <c r="A4" s="9"/>
      <c r="B4" s="3"/>
      <c r="C4" s="3"/>
      <c r="D4" s="4"/>
      <c r="F4" s="20" t="s">
        <v>43</v>
      </c>
      <c r="G4" s="20" t="s">
        <v>43</v>
      </c>
      <c r="H4" s="17" t="s">
        <v>45</v>
      </c>
    </row>
    <row r="5" spans="1:8" s="15" customFormat="1" ht="19.5" customHeight="1" x14ac:dyDescent="0.25">
      <c r="A5" s="13"/>
      <c r="B5" s="18">
        <f t="array" ref="B5:H5">DaysAndWeeks+DATE(CalendarYear,5,1)-WEEKDAY(DATE(CalendarYear,5,1),(WeekStart="Monday")+1)+8</f>
        <v>46145</v>
      </c>
      <c r="C5" s="18">
        <v>46146</v>
      </c>
      <c r="D5" s="18">
        <v>46147</v>
      </c>
      <c r="E5" s="18">
        <v>46148</v>
      </c>
      <c r="F5" s="18">
        <v>46149</v>
      </c>
      <c r="G5" s="18">
        <v>46150</v>
      </c>
      <c r="H5" s="18">
        <v>46151</v>
      </c>
    </row>
    <row r="6" spans="1:8" ht="58" customHeight="1" x14ac:dyDescent="0.2">
      <c r="A6" s="9"/>
      <c r="C6" s="6"/>
      <c r="D6" s="6"/>
      <c r="E6" s="6"/>
      <c r="F6" s="6"/>
      <c r="H6" s="19" t="s">
        <v>32</v>
      </c>
    </row>
    <row r="7" spans="1:8" s="15" customFormat="1" ht="19.5" customHeight="1" x14ac:dyDescent="0.25">
      <c r="A7" s="13"/>
      <c r="B7" s="14">
        <f t="array" ref="B7:H7">DaysAndWeeks+DATE(CalendarYear,5,1)-WEEKDAY(DATE(CalendarYear,5,1),(WeekStart="Monday")+1)+15</f>
        <v>46152</v>
      </c>
      <c r="C7" s="14">
        <v>46153</v>
      </c>
      <c r="D7" s="14">
        <v>46154</v>
      </c>
      <c r="E7" s="14">
        <v>46155</v>
      </c>
      <c r="F7" s="14">
        <v>46156</v>
      </c>
      <c r="G7" s="14">
        <v>46157</v>
      </c>
      <c r="H7" s="14">
        <v>46158</v>
      </c>
    </row>
    <row r="8" spans="1:8" ht="58" customHeight="1" x14ac:dyDescent="0.2">
      <c r="A8" s="9"/>
      <c r="B8" s="3"/>
      <c r="C8" s="63" t="s">
        <v>23</v>
      </c>
      <c r="D8" s="63"/>
      <c r="E8" s="63"/>
      <c r="F8" s="4"/>
      <c r="G8" s="17"/>
      <c r="H8" s="48" t="s">
        <v>46</v>
      </c>
    </row>
    <row r="9" spans="1:8" s="15" customFormat="1" ht="19.5" customHeight="1" x14ac:dyDescent="0.25">
      <c r="A9" s="13"/>
      <c r="B9" s="18">
        <f t="array" ref="B9:H9">DaysAndWeeks+DATE(CalendarYear,5,1)-WEEKDAY(DATE(CalendarYear,5,1),(WeekStart="Monday")+1)+22</f>
        <v>46159</v>
      </c>
      <c r="C9" s="18">
        <v>46160</v>
      </c>
      <c r="D9" s="18">
        <v>46161</v>
      </c>
      <c r="E9" s="18">
        <v>46162</v>
      </c>
      <c r="F9" s="18">
        <v>46163</v>
      </c>
      <c r="G9" s="18">
        <v>46164</v>
      </c>
      <c r="H9" s="18">
        <v>46165</v>
      </c>
    </row>
    <row r="10" spans="1:8" ht="58" customHeight="1" x14ac:dyDescent="0.2">
      <c r="A10" s="9"/>
      <c r="B10" s="23"/>
      <c r="C10" s="8"/>
      <c r="D10" s="8"/>
      <c r="F10" s="8"/>
      <c r="G10" s="19"/>
      <c r="H10" s="20" t="s">
        <v>16</v>
      </c>
    </row>
    <row r="11" spans="1:8" s="15" customFormat="1" ht="19.5" customHeight="1" x14ac:dyDescent="0.25">
      <c r="A11" s="13"/>
      <c r="B11" s="14">
        <f t="array" ref="B11:H11">DaysAndWeeks+DATE(CalendarYear,5,1)-WEEKDAY(DATE(CalendarYear,5,1),(WeekStart="Monday")+1)+29</f>
        <v>46166</v>
      </c>
      <c r="C11" s="14">
        <v>46167</v>
      </c>
      <c r="D11" s="14">
        <v>46168</v>
      </c>
      <c r="E11" s="14">
        <v>46169</v>
      </c>
      <c r="F11" s="14">
        <v>46170</v>
      </c>
      <c r="G11" s="14">
        <v>46171</v>
      </c>
      <c r="H11" s="14">
        <v>46172</v>
      </c>
    </row>
    <row r="12" spans="1:8" ht="58" customHeight="1" x14ac:dyDescent="0.2">
      <c r="A12" s="9"/>
      <c r="B12" s="53" t="s">
        <v>17</v>
      </c>
      <c r="C12" s="37"/>
      <c r="E12" s="4" t="s">
        <v>9</v>
      </c>
      <c r="F12" s="3"/>
      <c r="G12" s="17"/>
      <c r="H12" s="17"/>
    </row>
    <row r="13" spans="1:8" s="15" customFormat="1" ht="19.5" customHeight="1" x14ac:dyDescent="0.25">
      <c r="A13" s="13"/>
      <c r="B13" s="18">
        <f t="array" ref="B13:C13">DaysAndWeeks+DATE(CalendarYear,5,1)-WEEKDAY(DATE(CalendarYear,5,1),(WeekStart="Monday")+1)+36</f>
        <v>46173</v>
      </c>
      <c r="C13" s="18">
        <v>46174</v>
      </c>
      <c r="D13" s="61" t="s">
        <v>0</v>
      </c>
      <c r="E13" s="61"/>
      <c r="F13" s="61"/>
      <c r="G13" s="61"/>
      <c r="H13" s="61"/>
    </row>
    <row r="14" spans="1:8" ht="58" customHeight="1" x14ac:dyDescent="0.2">
      <c r="A14" s="9"/>
      <c r="B14" s="8"/>
      <c r="C14" s="8"/>
      <c r="D14" s="62"/>
      <c r="E14" s="62"/>
      <c r="F14" s="62"/>
      <c r="G14" s="62"/>
      <c r="H14" s="62"/>
    </row>
  </sheetData>
  <mergeCells count="4">
    <mergeCell ref="B1:D1"/>
    <mergeCell ref="D13:H13"/>
    <mergeCell ref="D14:H14"/>
    <mergeCell ref="C8:E8"/>
  </mergeCells>
  <conditionalFormatting sqref="B3:G3">
    <cfRule type="expression" dxfId="15" priority="1">
      <formula>DAY(B3)&gt;8</formula>
    </cfRule>
  </conditionalFormatting>
  <conditionalFormatting sqref="B11:H11 B13:C13">
    <cfRule type="expression" dxfId="14" priority="2">
      <formula>AND(DAY(B11)&gt;=1,DAY(B11)&lt;=15)</formula>
    </cfRule>
  </conditionalFormatting>
  <dataValidations count="1">
    <dataValidation type="list" allowBlank="1" showInputMessage="1" showErrorMessage="1" sqref="B2" xr:uid="{00000000-0002-0000-0400-000000000000}">
      <formula1>"SUNDAY,MONDAY"</formula1>
    </dataValidation>
  </dataValidations>
  <printOptions horizontalCentered="1" verticalCentered="1"/>
  <pageMargins left="0.7" right="0.7" top="0.75" bottom="0.75" header="0.3" footer="0.3"/>
  <pageSetup scale="98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  <pageSetUpPr fitToPage="1"/>
  </sheetPr>
  <dimension ref="A1:H14"/>
  <sheetViews>
    <sheetView showGridLines="0" workbookViewId="0">
      <selection activeCell="G8" sqref="G8"/>
    </sheetView>
  </sheetViews>
  <sheetFormatPr baseColWidth="10" defaultColWidth="8.796875" defaultRowHeight="14" x14ac:dyDescent="0.2"/>
  <cols>
    <col min="1" max="1" width="2.3984375" style="16" customWidth="1"/>
    <col min="2" max="2" width="18.19921875" style="16" customWidth="1"/>
    <col min="3" max="8" width="17.796875" style="16" customWidth="1"/>
    <col min="9" max="9" width="2.3984375" style="16" customWidth="1"/>
    <col min="10" max="10" width="13.796875" style="16" customWidth="1"/>
    <col min="11" max="16384" width="8.796875" style="16"/>
  </cols>
  <sheetData>
    <row r="1" spans="1:8" s="9" customFormat="1" ht="59.25" customHeight="1" x14ac:dyDescent="0.2">
      <c r="B1" s="60">
        <f>B7</f>
        <v>46187</v>
      </c>
      <c r="C1" s="60"/>
      <c r="D1" s="60"/>
      <c r="E1" s="10"/>
      <c r="F1" s="10"/>
      <c r="G1" s="10"/>
      <c r="H1" s="11"/>
    </row>
    <row r="2" spans="1:8" s="2" customFormat="1" ht="21.75" customHeight="1" thickBot="1" x14ac:dyDescent="0.2">
      <c r="A2" s="1"/>
      <c r="B2" s="12" t="s">
        <v>1</v>
      </c>
      <c r="C2" s="12" t="str">
        <f t="shared" ref="C2:H2" si="0">UPPER(TEXT(C3,"dddd"))</f>
        <v>MONDAY</v>
      </c>
      <c r="D2" s="12" t="str">
        <f t="shared" si="0"/>
        <v>TUESDAY</v>
      </c>
      <c r="E2" s="12" t="str">
        <f t="shared" si="0"/>
        <v>WEDNESDAY</v>
      </c>
      <c r="F2" s="12" t="str">
        <f t="shared" si="0"/>
        <v>THURSDAY</v>
      </c>
      <c r="G2" s="12" t="str">
        <f t="shared" si="0"/>
        <v>FRIDAY</v>
      </c>
      <c r="H2" s="12" t="str">
        <f t="shared" si="0"/>
        <v>SATURDAY</v>
      </c>
    </row>
    <row r="3" spans="1:8" s="15" customFormat="1" ht="19.5" customHeight="1" x14ac:dyDescent="0.25">
      <c r="A3" s="13"/>
      <c r="B3" s="14">
        <f t="array" ref="B3:H3">DaysAndWeeks+DATE(CalendarYear,6,1)-WEEKDAY(DATE(CalendarYear,6,1),(WeekStart="Monday")+1)+1</f>
        <v>46173</v>
      </c>
      <c r="C3" s="14">
        <v>46174</v>
      </c>
      <c r="D3" s="14">
        <v>46175</v>
      </c>
      <c r="E3" s="14">
        <v>46176</v>
      </c>
      <c r="F3" s="14">
        <v>46177</v>
      </c>
      <c r="G3" s="14">
        <v>46178</v>
      </c>
      <c r="H3" s="14">
        <v>46179</v>
      </c>
    </row>
    <row r="4" spans="1:8" ht="58" customHeight="1" x14ac:dyDescent="0.2">
      <c r="A4" s="9"/>
      <c r="B4" s="3"/>
      <c r="C4" s="3"/>
      <c r="D4" s="4"/>
      <c r="E4" s="7"/>
      <c r="F4" s="7"/>
      <c r="G4" s="7"/>
      <c r="H4" s="17"/>
    </row>
    <row r="5" spans="1:8" s="15" customFormat="1" ht="19.5" customHeight="1" x14ac:dyDescent="0.25">
      <c r="A5" s="13"/>
      <c r="B5" s="18">
        <f t="array" ref="B5:H5">DaysAndWeeks+DATE(CalendarYear,6,1)-WEEKDAY(DATE(CalendarYear,6,1),(WeekStart="Monday")+1)+8</f>
        <v>46180</v>
      </c>
      <c r="C5" s="18">
        <v>46181</v>
      </c>
      <c r="D5" s="18">
        <v>46182</v>
      </c>
      <c r="E5" s="18">
        <v>46183</v>
      </c>
      <c r="F5" s="18">
        <v>46184</v>
      </c>
      <c r="G5" s="18">
        <v>46185</v>
      </c>
      <c r="H5" s="18">
        <v>46186</v>
      </c>
    </row>
    <row r="6" spans="1:8" ht="58" customHeight="1" x14ac:dyDescent="0.2">
      <c r="A6" s="9"/>
      <c r="B6" s="6"/>
      <c r="D6" s="6" t="s">
        <v>18</v>
      </c>
      <c r="G6" s="19"/>
      <c r="H6" s="19"/>
    </row>
    <row r="7" spans="1:8" s="15" customFormat="1" ht="19.5" customHeight="1" x14ac:dyDescent="0.25">
      <c r="A7" s="13"/>
      <c r="B7" s="14">
        <f t="array" ref="B7:H7">DaysAndWeeks+DATE(CalendarYear,6,1)-WEEKDAY(DATE(CalendarYear,6,1),(WeekStart="Monday")+1)+15</f>
        <v>46187</v>
      </c>
      <c r="C7" s="14">
        <v>46188</v>
      </c>
      <c r="D7" s="14">
        <v>46189</v>
      </c>
      <c r="E7" s="14">
        <v>46190</v>
      </c>
      <c r="F7" s="14">
        <v>46191</v>
      </c>
      <c r="G7" s="14">
        <v>46192</v>
      </c>
      <c r="H7" s="14">
        <v>46193</v>
      </c>
    </row>
    <row r="8" spans="1:8" ht="58" customHeight="1" x14ac:dyDescent="0.2">
      <c r="A8" s="9"/>
      <c r="B8" s="20"/>
      <c r="C8" s="6"/>
      <c r="D8" s="6"/>
      <c r="E8" s="6"/>
      <c r="F8" s="6"/>
      <c r="G8" s="6"/>
      <c r="H8" s="4"/>
    </row>
    <row r="9" spans="1:8" s="15" customFormat="1" ht="19.5" customHeight="1" x14ac:dyDescent="0.25">
      <c r="A9" s="13"/>
      <c r="B9" s="18">
        <f t="array" ref="B9:H9">DaysAndWeeks+DATE(CalendarYear,6,1)-WEEKDAY(DATE(CalendarYear,6,1),(WeekStart="Monday")+1)+22</f>
        <v>46194</v>
      </c>
      <c r="C9" s="18">
        <v>46195</v>
      </c>
      <c r="D9" s="18">
        <v>46196</v>
      </c>
      <c r="E9" s="18">
        <v>46197</v>
      </c>
      <c r="F9" s="18">
        <v>46198</v>
      </c>
      <c r="G9" s="18">
        <v>46199</v>
      </c>
      <c r="H9" s="18">
        <v>46200</v>
      </c>
    </row>
    <row r="10" spans="1:8" ht="58" customHeight="1" x14ac:dyDescent="0.2">
      <c r="A10" s="9"/>
      <c r="B10" s="43"/>
      <c r="C10" s="68" t="s">
        <v>29</v>
      </c>
      <c r="D10" s="68"/>
      <c r="E10" s="68"/>
      <c r="F10" s="68"/>
      <c r="G10" s="19"/>
      <c r="H10" s="20" t="s">
        <v>16</v>
      </c>
    </row>
    <row r="11" spans="1:8" s="15" customFormat="1" ht="19.5" customHeight="1" x14ac:dyDescent="0.25">
      <c r="A11" s="13"/>
      <c r="B11" s="14">
        <f t="array" ref="B11:H11">DaysAndWeeks+DATE(CalendarYear,6,1)-WEEKDAY(DATE(CalendarYear,6,1),(WeekStart="Monday")+1)+29</f>
        <v>46201</v>
      </c>
      <c r="C11" s="14">
        <v>46202</v>
      </c>
      <c r="D11" s="14">
        <v>46203</v>
      </c>
      <c r="E11" s="14">
        <v>46204</v>
      </c>
      <c r="F11" s="14">
        <v>46205</v>
      </c>
      <c r="G11" s="14">
        <v>46206</v>
      </c>
      <c r="H11" s="14">
        <v>46207</v>
      </c>
    </row>
    <row r="12" spans="1:8" ht="58" customHeight="1" x14ac:dyDescent="0.2">
      <c r="A12" s="9"/>
      <c r="C12" s="46"/>
      <c r="D12" s="46"/>
      <c r="E12" s="46"/>
      <c r="F12" s="46"/>
      <c r="G12" s="17"/>
      <c r="H12" s="17"/>
    </row>
    <row r="13" spans="1:8" s="15" customFormat="1" ht="19.5" customHeight="1" x14ac:dyDescent="0.25">
      <c r="A13" s="13"/>
      <c r="B13" s="18">
        <f t="array" ref="B13:C13">DaysAndWeeks+DATE(CalendarYear,6,1)-WEEKDAY(DATE(CalendarYear,6,1),(WeekStart="Monday")+1)+36</f>
        <v>46208</v>
      </c>
      <c r="C13" s="18">
        <v>46209</v>
      </c>
      <c r="D13" s="66" t="s">
        <v>0</v>
      </c>
      <c r="E13" s="66"/>
      <c r="F13" s="66"/>
      <c r="G13" s="66"/>
      <c r="H13" s="66"/>
    </row>
    <row r="14" spans="1:8" ht="58" customHeight="1" x14ac:dyDescent="0.2">
      <c r="A14" s="9"/>
      <c r="B14" s="8"/>
      <c r="C14" s="8"/>
      <c r="D14" s="67"/>
      <c r="E14" s="67"/>
      <c r="F14" s="67"/>
      <c r="G14" s="67"/>
      <c r="H14" s="67"/>
    </row>
  </sheetData>
  <mergeCells count="4">
    <mergeCell ref="B1:D1"/>
    <mergeCell ref="D13:H13"/>
    <mergeCell ref="D14:H14"/>
    <mergeCell ref="C10:F10"/>
  </mergeCells>
  <conditionalFormatting sqref="B3:G3">
    <cfRule type="expression" dxfId="13" priority="1">
      <formula>DAY(B3)&gt;8</formula>
    </cfRule>
  </conditionalFormatting>
  <conditionalFormatting sqref="B11:H11 B13:C13">
    <cfRule type="expression" dxfId="12" priority="2">
      <formula>AND(DAY(B11)&gt;=1,DAY(B11)&lt;=15)</formula>
    </cfRule>
  </conditionalFormatting>
  <dataValidations count="1">
    <dataValidation type="list" allowBlank="1" showInputMessage="1" showErrorMessage="1" sqref="B2" xr:uid="{00000000-0002-0000-0500-000000000000}">
      <formula1>"SUNDAY,MONDAY"</formula1>
    </dataValidation>
  </dataValidations>
  <printOptions horizontalCentered="1" verticalCentered="1"/>
  <pageMargins left="0.7" right="0.7" top="0.75" bottom="0.75" header="0.3" footer="0.3"/>
  <pageSetup scale="98" orientation="landscape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2"/>
    <pageSetUpPr fitToPage="1"/>
  </sheetPr>
  <dimension ref="A1:H14"/>
  <sheetViews>
    <sheetView showGridLines="0" zoomScaleNormal="100" workbookViewId="0">
      <selection activeCell="H8" sqref="H8"/>
    </sheetView>
  </sheetViews>
  <sheetFormatPr baseColWidth="10" defaultColWidth="8.796875" defaultRowHeight="14" x14ac:dyDescent="0.2"/>
  <cols>
    <col min="1" max="1" width="2.3984375" style="16" customWidth="1"/>
    <col min="2" max="2" width="18.19921875" style="16" customWidth="1"/>
    <col min="3" max="8" width="17.796875" style="16" customWidth="1"/>
    <col min="9" max="9" width="2.3984375" style="16" customWidth="1"/>
    <col min="10" max="10" width="13.796875" style="16" customWidth="1"/>
    <col min="11" max="16384" width="8.796875" style="16"/>
  </cols>
  <sheetData>
    <row r="1" spans="1:8" s="9" customFormat="1" ht="59.25" customHeight="1" x14ac:dyDescent="0.2">
      <c r="B1" s="60">
        <f>B7</f>
        <v>46215</v>
      </c>
      <c r="C1" s="60"/>
      <c r="D1" s="60"/>
      <c r="E1" s="10"/>
      <c r="F1" s="10"/>
      <c r="G1" s="10"/>
      <c r="H1" s="11"/>
    </row>
    <row r="2" spans="1:8" s="2" customFormat="1" ht="21.75" customHeight="1" thickBot="1" x14ac:dyDescent="0.2">
      <c r="A2" s="1"/>
      <c r="B2" s="12" t="s">
        <v>1</v>
      </c>
      <c r="C2" s="12" t="str">
        <f t="shared" ref="C2:H2" si="0">UPPER(TEXT(C3,"dddd"))</f>
        <v>MONDAY</v>
      </c>
      <c r="D2" s="12" t="str">
        <f t="shared" si="0"/>
        <v>TUESDAY</v>
      </c>
      <c r="E2" s="12" t="str">
        <f t="shared" si="0"/>
        <v>WEDNESDAY</v>
      </c>
      <c r="F2" s="12" t="str">
        <f t="shared" si="0"/>
        <v>THURSDAY</v>
      </c>
      <c r="G2" s="12" t="str">
        <f t="shared" si="0"/>
        <v>FRIDAY</v>
      </c>
      <c r="H2" s="12" t="str">
        <f t="shared" si="0"/>
        <v>SATURDAY</v>
      </c>
    </row>
    <row r="3" spans="1:8" s="15" customFormat="1" ht="19.5" customHeight="1" x14ac:dyDescent="0.25">
      <c r="A3" s="13"/>
      <c r="B3" s="14">
        <f t="array" ref="B3:H3">DaysAndWeeks+DATE(CalendarYear,7,1)-WEEKDAY(DATE(CalendarYear,7,1),(WeekStart="Monday")+1)+1</f>
        <v>46201</v>
      </c>
      <c r="C3" s="14">
        <v>46202</v>
      </c>
      <c r="D3" s="14">
        <v>46203</v>
      </c>
      <c r="E3" s="14">
        <v>46204</v>
      </c>
      <c r="F3" s="14">
        <v>46205</v>
      </c>
      <c r="G3" s="14">
        <v>46206</v>
      </c>
      <c r="H3" s="14">
        <v>46207</v>
      </c>
    </row>
    <row r="4" spans="1:8" ht="58" customHeight="1" x14ac:dyDescent="0.2">
      <c r="A4" s="9"/>
      <c r="B4" s="3"/>
      <c r="C4" s="3"/>
      <c r="D4" s="4"/>
      <c r="E4" s="4"/>
      <c r="F4" s="4"/>
      <c r="H4" s="17"/>
    </row>
    <row r="5" spans="1:8" s="15" customFormat="1" ht="19.5" customHeight="1" x14ac:dyDescent="0.25">
      <c r="A5" s="13"/>
      <c r="B5" s="18">
        <f t="array" ref="B5:H5">DaysAndWeeks+DATE(CalendarYear,7,1)-WEEKDAY(DATE(CalendarYear,7,1),(WeekStart="Monday")+1)+8</f>
        <v>46208</v>
      </c>
      <c r="C5" s="18">
        <v>46209</v>
      </c>
      <c r="D5" s="18">
        <v>46210</v>
      </c>
      <c r="E5" s="18">
        <v>46211</v>
      </c>
      <c r="F5" s="18">
        <v>46212</v>
      </c>
      <c r="G5" s="18">
        <v>46213</v>
      </c>
      <c r="H5" s="18">
        <v>46214</v>
      </c>
    </row>
    <row r="6" spans="1:8" ht="58" customHeight="1" x14ac:dyDescent="0.2">
      <c r="A6" s="9"/>
      <c r="B6" s="8"/>
      <c r="E6" s="8"/>
      <c r="F6" s="8"/>
      <c r="G6" s="35"/>
      <c r="H6" s="19" t="s">
        <v>26</v>
      </c>
    </row>
    <row r="7" spans="1:8" s="15" customFormat="1" ht="19.5" customHeight="1" x14ac:dyDescent="0.25">
      <c r="A7" s="13"/>
      <c r="B7" s="14">
        <f t="array" ref="B7:H7">DaysAndWeeks+DATE(CalendarYear,7,1)-WEEKDAY(DATE(CalendarYear,7,1),(WeekStart="Monday")+1)+15</f>
        <v>46215</v>
      </c>
      <c r="C7" s="14">
        <v>46216</v>
      </c>
      <c r="D7" s="14">
        <v>46217</v>
      </c>
      <c r="E7" s="14">
        <v>46218</v>
      </c>
      <c r="F7" s="14">
        <v>46219</v>
      </c>
      <c r="G7" s="14">
        <v>46220</v>
      </c>
      <c r="H7" s="14">
        <v>46221</v>
      </c>
    </row>
    <row r="8" spans="1:8" ht="58" customHeight="1" x14ac:dyDescent="0.2">
      <c r="A8" s="9"/>
      <c r="B8" s="5"/>
      <c r="C8" s="3" t="s">
        <v>7</v>
      </c>
      <c r="D8" s="6" t="s">
        <v>18</v>
      </c>
      <c r="E8" s="6"/>
      <c r="F8" s="7"/>
      <c r="G8" s="47"/>
      <c r="H8" s="56" t="s">
        <v>41</v>
      </c>
    </row>
    <row r="9" spans="1:8" s="15" customFormat="1" ht="19.5" customHeight="1" x14ac:dyDescent="0.25">
      <c r="A9" s="13"/>
      <c r="B9" s="18">
        <f t="array" ref="B9:H9">DaysAndWeeks+DATE(CalendarYear,7,1)-WEEKDAY(DATE(CalendarYear,7,1),(WeekStart="Monday")+1)+22</f>
        <v>46222</v>
      </c>
      <c r="C9" s="18">
        <v>46223</v>
      </c>
      <c r="D9" s="18">
        <v>46224</v>
      </c>
      <c r="E9" s="18">
        <v>46225</v>
      </c>
      <c r="F9" s="18">
        <v>46226</v>
      </c>
      <c r="G9" s="18">
        <v>46227</v>
      </c>
      <c r="H9" s="18">
        <v>46228</v>
      </c>
    </row>
    <row r="10" spans="1:8" ht="58" customHeight="1" x14ac:dyDescent="0.2">
      <c r="A10" s="9"/>
      <c r="B10" s="8" t="s">
        <v>42</v>
      </c>
      <c r="C10" s="37"/>
      <c r="E10" s="20"/>
      <c r="F10" s="7"/>
      <c r="G10" s="19"/>
    </row>
    <row r="11" spans="1:8" s="15" customFormat="1" ht="19.5" customHeight="1" x14ac:dyDescent="0.25">
      <c r="A11" s="13"/>
      <c r="B11" s="14">
        <f t="array" ref="B11:H11">DaysAndWeeks+DATE(CalendarYear,7,1)-WEEKDAY(DATE(CalendarYear,7,1),(WeekStart="Monday")+1)+29</f>
        <v>46229</v>
      </c>
      <c r="C11" s="14">
        <v>46230</v>
      </c>
      <c r="D11" s="14">
        <v>46231</v>
      </c>
      <c r="E11" s="14">
        <v>46232</v>
      </c>
      <c r="F11" s="14">
        <v>46233</v>
      </c>
      <c r="G11" s="14">
        <v>46234</v>
      </c>
      <c r="H11" s="14">
        <v>46235</v>
      </c>
    </row>
    <row r="12" spans="1:8" ht="58" customHeight="1" x14ac:dyDescent="0.2">
      <c r="A12" s="9"/>
      <c r="B12" s="20" t="s">
        <v>17</v>
      </c>
      <c r="C12" s="3"/>
      <c r="D12" s="69" t="s">
        <v>15</v>
      </c>
      <c r="E12" s="70"/>
      <c r="F12" s="70"/>
      <c r="G12" s="17"/>
      <c r="H12" s="17"/>
    </row>
    <row r="13" spans="1:8" s="15" customFormat="1" ht="19.5" customHeight="1" x14ac:dyDescent="0.25">
      <c r="A13" s="13"/>
      <c r="B13" s="18">
        <f t="array" ref="B13:C13">DaysAndWeeks+DATE(CalendarYear,7,1)-WEEKDAY(DATE(CalendarYear,7,1),(WeekStart="Monday")+1)+36</f>
        <v>46236</v>
      </c>
      <c r="C13" s="18">
        <v>46237</v>
      </c>
      <c r="D13" s="61" t="s">
        <v>0</v>
      </c>
      <c r="E13" s="61"/>
      <c r="F13" s="61"/>
      <c r="G13" s="61"/>
      <c r="H13" s="61"/>
    </row>
    <row r="14" spans="1:8" ht="58" customHeight="1" x14ac:dyDescent="0.2">
      <c r="A14" s="9"/>
      <c r="B14" s="8"/>
      <c r="C14" s="8"/>
      <c r="D14" s="62"/>
      <c r="E14" s="62"/>
      <c r="F14" s="62"/>
      <c r="G14" s="62"/>
      <c r="H14" s="62"/>
    </row>
  </sheetData>
  <mergeCells count="4">
    <mergeCell ref="B1:D1"/>
    <mergeCell ref="D13:H13"/>
    <mergeCell ref="D14:H14"/>
    <mergeCell ref="D12:F12"/>
  </mergeCells>
  <conditionalFormatting sqref="B3:G3">
    <cfRule type="expression" dxfId="11" priority="1">
      <formula>DAY(B3)&gt;8</formula>
    </cfRule>
  </conditionalFormatting>
  <conditionalFormatting sqref="B11:H11 B13:C13">
    <cfRule type="expression" dxfId="10" priority="2">
      <formula>AND(DAY(B11)&gt;=1,DAY(B11)&lt;=15)</formula>
    </cfRule>
  </conditionalFormatting>
  <dataValidations count="1">
    <dataValidation type="list" allowBlank="1" showInputMessage="1" showErrorMessage="1" sqref="B2" xr:uid="{00000000-0002-0000-0600-000000000000}">
      <formula1>"SUNDAY,MONDAY"</formula1>
    </dataValidation>
  </dataValidations>
  <printOptions horizontalCentered="1" verticalCentered="1"/>
  <pageMargins left="0.7" right="0.7" top="0.75" bottom="0.75" header="0.3" footer="0.3"/>
  <pageSetup scale="98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2" tint="-9.9978637043366805E-2"/>
    <pageSetUpPr fitToPage="1"/>
  </sheetPr>
  <dimension ref="A1:H14"/>
  <sheetViews>
    <sheetView showGridLines="0" workbookViewId="0">
      <selection activeCell="C12" sqref="C12"/>
    </sheetView>
  </sheetViews>
  <sheetFormatPr baseColWidth="10" defaultColWidth="8.796875" defaultRowHeight="14" x14ac:dyDescent="0.2"/>
  <cols>
    <col min="1" max="1" width="2.3984375" style="16" customWidth="1"/>
    <col min="2" max="2" width="18.19921875" style="16" customWidth="1"/>
    <col min="3" max="8" width="17.796875" style="16" customWidth="1"/>
    <col min="9" max="9" width="2.3984375" style="16" customWidth="1"/>
    <col min="10" max="10" width="13.796875" style="16" customWidth="1"/>
    <col min="11" max="16384" width="8.796875" style="16"/>
  </cols>
  <sheetData>
    <row r="1" spans="1:8" s="9" customFormat="1" ht="59.25" customHeight="1" x14ac:dyDescent="0.2">
      <c r="B1" s="60">
        <f>B7</f>
        <v>46243</v>
      </c>
      <c r="C1" s="60"/>
      <c r="D1" s="60"/>
      <c r="E1" s="10"/>
      <c r="F1" s="10"/>
      <c r="G1" s="10"/>
      <c r="H1" s="11"/>
    </row>
    <row r="2" spans="1:8" s="2" customFormat="1" ht="21.75" customHeight="1" thickBot="1" x14ac:dyDescent="0.2">
      <c r="A2" s="1"/>
      <c r="B2" s="12" t="s">
        <v>1</v>
      </c>
      <c r="C2" s="12" t="str">
        <f t="shared" ref="C2:H2" si="0">UPPER(TEXT(C3,"dddd"))</f>
        <v>MONDAY</v>
      </c>
      <c r="D2" s="12" t="str">
        <f t="shared" si="0"/>
        <v>TUESDAY</v>
      </c>
      <c r="E2" s="12" t="str">
        <f t="shared" si="0"/>
        <v>WEDNESDAY</v>
      </c>
      <c r="F2" s="12" t="str">
        <f t="shared" si="0"/>
        <v>THURSDAY</v>
      </c>
      <c r="G2" s="12" t="str">
        <f t="shared" si="0"/>
        <v>FRIDAY</v>
      </c>
      <c r="H2" s="12" t="str">
        <f t="shared" si="0"/>
        <v>SATURDAY</v>
      </c>
    </row>
    <row r="3" spans="1:8" s="15" customFormat="1" ht="19.5" customHeight="1" x14ac:dyDescent="0.25">
      <c r="A3" s="13"/>
      <c r="B3" s="14">
        <f t="array" ref="B3:H3">DaysAndWeeks+DATE(CalendarYear,8,1)-WEEKDAY(DATE(CalendarYear,8,1),(WeekStart="Monday")+1)+1</f>
        <v>46229</v>
      </c>
      <c r="C3" s="14">
        <v>46230</v>
      </c>
      <c r="D3" s="14">
        <v>46231</v>
      </c>
      <c r="E3" s="14">
        <v>46232</v>
      </c>
      <c r="F3" s="14">
        <v>46233</v>
      </c>
      <c r="G3" s="14">
        <v>46234</v>
      </c>
      <c r="H3" s="14">
        <v>46235</v>
      </c>
    </row>
    <row r="4" spans="1:8" ht="58" customHeight="1" x14ac:dyDescent="0.2">
      <c r="A4" s="9"/>
      <c r="B4" s="3"/>
      <c r="C4" s="3"/>
      <c r="D4" s="4"/>
      <c r="E4" s="4"/>
      <c r="F4" s="4"/>
      <c r="G4" s="17"/>
      <c r="H4" s="17"/>
    </row>
    <row r="5" spans="1:8" s="15" customFormat="1" ht="19.5" customHeight="1" x14ac:dyDescent="0.25">
      <c r="A5" s="13"/>
      <c r="B5" s="18">
        <f t="array" ref="B5:H5">DaysAndWeeks+DATE(CalendarYear,8,1)-WEEKDAY(DATE(CalendarYear,8,1),(WeekStart="Monday")+1)+8</f>
        <v>46236</v>
      </c>
      <c r="C5" s="18">
        <v>46237</v>
      </c>
      <c r="D5" s="18">
        <v>46238</v>
      </c>
      <c r="E5" s="18">
        <v>46239</v>
      </c>
      <c r="F5" s="18">
        <v>46240</v>
      </c>
      <c r="G5" s="18">
        <v>46241</v>
      </c>
      <c r="H5" s="18">
        <v>46242</v>
      </c>
    </row>
    <row r="6" spans="1:8" ht="58" customHeight="1" x14ac:dyDescent="0.2">
      <c r="A6" s="9"/>
      <c r="B6" s="8"/>
      <c r="C6" s="8"/>
      <c r="D6" s="8"/>
      <c r="E6" s="71"/>
      <c r="F6" s="71"/>
      <c r="G6" s="71"/>
      <c r="H6" s="49"/>
    </row>
    <row r="7" spans="1:8" s="15" customFormat="1" ht="19.5" customHeight="1" x14ac:dyDescent="0.25">
      <c r="A7" s="13"/>
      <c r="B7" s="14">
        <f t="array" ref="B7:H7">DaysAndWeeks+DATE(CalendarYear,8,1)-WEEKDAY(DATE(CalendarYear,8,1),(WeekStart="Monday")+1)+15</f>
        <v>46243</v>
      </c>
      <c r="C7" s="14">
        <v>46244</v>
      </c>
      <c r="D7" s="14">
        <v>46245</v>
      </c>
      <c r="E7" s="14">
        <v>46246</v>
      </c>
      <c r="F7" s="14">
        <v>46247</v>
      </c>
      <c r="G7" s="14">
        <v>46248</v>
      </c>
      <c r="H7" s="14">
        <v>46249</v>
      </c>
    </row>
    <row r="8" spans="1:8" ht="58" customHeight="1" x14ac:dyDescent="0.2">
      <c r="A8" s="9"/>
      <c r="B8" s="5"/>
      <c r="C8" s="3"/>
      <c r="D8" s="6" t="s">
        <v>18</v>
      </c>
      <c r="F8" s="4"/>
      <c r="G8" s="17"/>
      <c r="H8" s="50"/>
    </row>
    <row r="9" spans="1:8" s="15" customFormat="1" ht="19.5" customHeight="1" x14ac:dyDescent="0.25">
      <c r="A9" s="13"/>
      <c r="B9" s="18">
        <f t="array" ref="B9:H9">DaysAndWeeks+DATE(CalendarYear,8,1)-WEEKDAY(DATE(CalendarYear,8,1),(WeekStart="Monday")+1)+22</f>
        <v>46250</v>
      </c>
      <c r="C9" s="18">
        <v>46251</v>
      </c>
      <c r="D9" s="18">
        <v>46252</v>
      </c>
      <c r="E9" s="18">
        <v>46253</v>
      </c>
      <c r="F9" s="18">
        <v>46254</v>
      </c>
      <c r="G9" s="18">
        <v>46255</v>
      </c>
      <c r="H9" s="18">
        <v>46256</v>
      </c>
    </row>
    <row r="10" spans="1:8" ht="58" customHeight="1" x14ac:dyDescent="0.2">
      <c r="A10" s="9"/>
      <c r="B10" s="8"/>
      <c r="C10" s="8"/>
      <c r="D10" s="8"/>
      <c r="E10" s="20"/>
      <c r="F10" s="8"/>
      <c r="G10" s="19"/>
      <c r="H10" s="20" t="s">
        <v>16</v>
      </c>
    </row>
    <row r="11" spans="1:8" s="15" customFormat="1" ht="19.5" customHeight="1" x14ac:dyDescent="0.25">
      <c r="A11" s="13"/>
      <c r="B11" s="14">
        <f t="array" ref="B11:H11">DaysAndWeeks+DATE(CalendarYear,8,1)-WEEKDAY(DATE(CalendarYear,8,1),(WeekStart="Monday")+1)+29</f>
        <v>46257</v>
      </c>
      <c r="C11" s="14">
        <v>46258</v>
      </c>
      <c r="D11" s="14">
        <v>46259</v>
      </c>
      <c r="E11" s="14">
        <v>46260</v>
      </c>
      <c r="F11" s="14">
        <v>46261</v>
      </c>
      <c r="G11" s="14">
        <v>46262</v>
      </c>
      <c r="H11" s="14">
        <v>46263</v>
      </c>
    </row>
    <row r="12" spans="1:8" ht="58" customHeight="1" x14ac:dyDescent="0.2">
      <c r="A12" s="9"/>
      <c r="B12" s="20" t="s">
        <v>17</v>
      </c>
      <c r="C12" s="37"/>
      <c r="E12" s="4" t="s">
        <v>9</v>
      </c>
      <c r="G12" s="17"/>
      <c r="H12" s="17"/>
    </row>
    <row r="13" spans="1:8" s="15" customFormat="1" ht="19.5" customHeight="1" x14ac:dyDescent="0.25">
      <c r="A13" s="13"/>
      <c r="B13" s="18">
        <f t="array" ref="B13:C13">DaysAndWeeks+DATE(CalendarYear,8,1)-WEEKDAY(DATE(CalendarYear,8,1),(WeekStart="Monday")+1)+36</f>
        <v>46264</v>
      </c>
      <c r="C13" s="18">
        <v>46265</v>
      </c>
      <c r="D13" s="61" t="s">
        <v>0</v>
      </c>
      <c r="E13" s="61"/>
      <c r="F13" s="61"/>
      <c r="G13" s="61"/>
      <c r="H13" s="61"/>
    </row>
    <row r="14" spans="1:8" ht="58" customHeight="1" x14ac:dyDescent="0.2">
      <c r="A14" s="9"/>
      <c r="B14" s="8"/>
      <c r="C14" s="8"/>
      <c r="D14" s="62"/>
      <c r="E14" s="62"/>
      <c r="F14" s="62"/>
      <c r="G14" s="62"/>
      <c r="H14" s="62"/>
    </row>
  </sheetData>
  <mergeCells count="4">
    <mergeCell ref="B1:D1"/>
    <mergeCell ref="D13:H13"/>
    <mergeCell ref="D14:H14"/>
    <mergeCell ref="E6:G6"/>
  </mergeCells>
  <conditionalFormatting sqref="B3:G3">
    <cfRule type="expression" dxfId="9" priority="1">
      <formula>DAY(B3)&gt;8</formula>
    </cfRule>
  </conditionalFormatting>
  <conditionalFormatting sqref="B11:H11 B13:C13">
    <cfRule type="expression" dxfId="8" priority="2">
      <formula>AND(DAY(B11)&gt;=1,DAY(B11)&lt;=15)</formula>
    </cfRule>
  </conditionalFormatting>
  <dataValidations count="1">
    <dataValidation type="list" allowBlank="1" showInputMessage="1" showErrorMessage="1" sqref="B2" xr:uid="{00000000-0002-0000-0700-000000000000}">
      <formula1>"SUNDAY,MONDAY"</formula1>
    </dataValidation>
  </dataValidations>
  <printOptions horizontalCentered="1" verticalCentered="1"/>
  <pageMargins left="0.7" right="0.7" top="0.75" bottom="0.75" header="0.3" footer="0.3"/>
  <pageSetup scale="98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2" tint="-0.249977111117893"/>
    <pageSetUpPr fitToPage="1"/>
  </sheetPr>
  <dimension ref="A1:H14"/>
  <sheetViews>
    <sheetView showGridLines="0" workbookViewId="0">
      <selection activeCell="E12" sqref="E12"/>
    </sheetView>
  </sheetViews>
  <sheetFormatPr baseColWidth="10" defaultColWidth="8.796875" defaultRowHeight="14" x14ac:dyDescent="0.2"/>
  <cols>
    <col min="1" max="1" width="2.3984375" style="24" customWidth="1"/>
    <col min="2" max="2" width="18.19921875" style="24" customWidth="1"/>
    <col min="3" max="8" width="17.796875" style="24" customWidth="1"/>
    <col min="9" max="9" width="2.3984375" style="24" customWidth="1"/>
    <col min="10" max="10" width="13.796875" style="24" customWidth="1"/>
    <col min="11" max="16384" width="8.796875" style="24"/>
  </cols>
  <sheetData>
    <row r="1" spans="1:8" s="25" customFormat="1" ht="59.25" customHeight="1" x14ac:dyDescent="0.2">
      <c r="B1" s="58">
        <f>B7</f>
        <v>46278</v>
      </c>
      <c r="C1" s="58"/>
      <c r="D1" s="58"/>
      <c r="E1" s="26"/>
      <c r="F1" s="26"/>
      <c r="G1" s="26"/>
      <c r="H1" s="44"/>
    </row>
    <row r="2" spans="1:8" s="30" customFormat="1" ht="21.75" customHeight="1" thickBot="1" x14ac:dyDescent="0.25">
      <c r="A2" s="28"/>
      <c r="B2" s="29" t="s">
        <v>1</v>
      </c>
      <c r="C2" s="29" t="str">
        <f t="shared" ref="C2:H2" si="0">UPPER(TEXT(C3,"dddd"))</f>
        <v>MONDAY</v>
      </c>
      <c r="D2" s="29" t="str">
        <f t="shared" si="0"/>
        <v>TUESDAY</v>
      </c>
      <c r="E2" s="29" t="str">
        <f t="shared" si="0"/>
        <v>WEDNESDAY</v>
      </c>
      <c r="F2" s="29" t="str">
        <f t="shared" si="0"/>
        <v>THURSDAY</v>
      </c>
      <c r="G2" s="29" t="str">
        <f t="shared" si="0"/>
        <v>FRIDAY</v>
      </c>
      <c r="H2" s="29" t="str">
        <f t="shared" si="0"/>
        <v>SATURDAY</v>
      </c>
    </row>
    <row r="3" spans="1:8" ht="19.5" customHeight="1" x14ac:dyDescent="0.2">
      <c r="A3" s="25"/>
      <c r="B3" s="33">
        <f t="array" ref="B3:H3">DaysAndWeeks+DATE(CalendarYear,9,1)-WEEKDAY(DATE(CalendarYear,9,1),(WeekStart="Monday")+1)+1</f>
        <v>46264</v>
      </c>
      <c r="C3" s="33">
        <v>46265</v>
      </c>
      <c r="D3" s="33">
        <v>46266</v>
      </c>
      <c r="E3" s="33">
        <v>46267</v>
      </c>
      <c r="F3" s="33">
        <v>46268</v>
      </c>
      <c r="G3" s="33">
        <v>46269</v>
      </c>
      <c r="H3" s="33">
        <v>46270</v>
      </c>
    </row>
    <row r="4" spans="1:8" ht="58" customHeight="1" x14ac:dyDescent="0.2">
      <c r="A4" s="25"/>
      <c r="B4" s="20"/>
      <c r="C4" s="20"/>
      <c r="E4" s="7"/>
      <c r="F4" s="7"/>
      <c r="G4" s="22"/>
      <c r="H4" s="35"/>
    </row>
    <row r="5" spans="1:8" ht="19.5" customHeight="1" x14ac:dyDescent="0.2">
      <c r="A5" s="25"/>
      <c r="B5" s="34">
        <f t="array" ref="B5:H5">DaysAndWeeks+DATE(CalendarYear,9,1)-WEEKDAY(DATE(CalendarYear,9,1),(WeekStart="Monday")+1)+8</f>
        <v>46271</v>
      </c>
      <c r="C5" s="34">
        <v>46272</v>
      </c>
      <c r="D5" s="34">
        <v>46273</v>
      </c>
      <c r="E5" s="34">
        <v>46274</v>
      </c>
      <c r="F5" s="34">
        <v>46275</v>
      </c>
      <c r="G5" s="34">
        <v>46276</v>
      </c>
      <c r="H5" s="34">
        <v>46277</v>
      </c>
    </row>
    <row r="6" spans="1:8" ht="58" customHeight="1" x14ac:dyDescent="0.2">
      <c r="A6" s="25"/>
      <c r="C6" s="20"/>
      <c r="D6" s="6" t="s">
        <v>18</v>
      </c>
      <c r="E6" s="42"/>
      <c r="F6" s="42"/>
      <c r="G6" s="42"/>
      <c r="H6" s="20"/>
    </row>
    <row r="7" spans="1:8" ht="19.5" customHeight="1" x14ac:dyDescent="0.2">
      <c r="A7" s="25"/>
      <c r="B7" s="33">
        <f t="array" ref="B7:H7">DaysAndWeeks+DATE(CalendarYear,9,1)-WEEKDAY(DATE(CalendarYear,9,1),(WeekStart="Monday")+1)+15</f>
        <v>46278</v>
      </c>
      <c r="C7" s="33">
        <v>46279</v>
      </c>
      <c r="D7" s="33">
        <v>46280</v>
      </c>
      <c r="E7" s="33">
        <v>46281</v>
      </c>
      <c r="F7" s="33">
        <v>46282</v>
      </c>
      <c r="G7" s="33">
        <v>46283</v>
      </c>
      <c r="H7" s="33">
        <v>46284</v>
      </c>
    </row>
    <row r="8" spans="1:8" ht="58" customHeight="1" x14ac:dyDescent="0.2">
      <c r="A8" s="25"/>
      <c r="B8" s="20" t="s">
        <v>30</v>
      </c>
      <c r="C8" s="20"/>
      <c r="D8" s="6"/>
      <c r="E8" s="6"/>
      <c r="F8" s="7"/>
      <c r="G8" s="22"/>
      <c r="H8" s="48"/>
    </row>
    <row r="9" spans="1:8" ht="19.5" customHeight="1" x14ac:dyDescent="0.2">
      <c r="A9" s="25"/>
      <c r="B9" s="34">
        <f t="array" ref="B9:H9">DaysAndWeeks+DATE(CalendarYear,9,1)-WEEKDAY(DATE(CalendarYear,9,1),(WeekStart="Monday")+1)+22</f>
        <v>46285</v>
      </c>
      <c r="C9" s="34">
        <v>46286</v>
      </c>
      <c r="D9" s="34">
        <v>46287</v>
      </c>
      <c r="E9" s="34">
        <v>46288</v>
      </c>
      <c r="F9" s="34">
        <v>46289</v>
      </c>
      <c r="G9" s="34">
        <v>46290</v>
      </c>
      <c r="H9" s="34">
        <v>46291</v>
      </c>
    </row>
    <row r="10" spans="1:8" ht="58" customHeight="1" x14ac:dyDescent="0.2">
      <c r="A10" s="25"/>
      <c r="B10" s="20" t="s">
        <v>17</v>
      </c>
      <c r="C10" s="37"/>
      <c r="E10" s="20"/>
      <c r="G10" s="35"/>
      <c r="H10" s="20" t="s">
        <v>16</v>
      </c>
    </row>
    <row r="11" spans="1:8" ht="19.5" customHeight="1" x14ac:dyDescent="0.2">
      <c r="A11" s="25"/>
      <c r="B11" s="33">
        <f t="array" ref="B11:H11">DaysAndWeeks+DATE(CalendarYear,9,1)-WEEKDAY(DATE(CalendarYear,9,1),(WeekStart="Monday")+1)+29</f>
        <v>46292</v>
      </c>
      <c r="C11" s="33">
        <v>46293</v>
      </c>
      <c r="D11" s="33">
        <v>46294</v>
      </c>
      <c r="E11" s="33">
        <v>46295</v>
      </c>
      <c r="F11" s="33">
        <v>46296</v>
      </c>
      <c r="G11" s="33">
        <v>46297</v>
      </c>
      <c r="H11" s="33">
        <v>46298</v>
      </c>
    </row>
    <row r="12" spans="1:8" ht="58" customHeight="1" x14ac:dyDescent="0.2">
      <c r="A12" s="25"/>
      <c r="B12" s="20"/>
      <c r="C12" s="20"/>
      <c r="D12" s="7"/>
      <c r="E12" s="20"/>
      <c r="F12" s="20"/>
      <c r="G12" s="22"/>
      <c r="H12" s="22"/>
    </row>
    <row r="13" spans="1:8" ht="19.5" customHeight="1" x14ac:dyDescent="0.2">
      <c r="A13" s="25"/>
      <c r="B13" s="34">
        <f t="array" ref="B13:C13">DaysAndWeeks+DATE(CalendarYear,9,1)-WEEKDAY(DATE(CalendarYear,9,1),(WeekStart="Monday")+1)+36</f>
        <v>46299</v>
      </c>
      <c r="C13" s="34">
        <v>46300</v>
      </c>
      <c r="D13" s="64" t="s">
        <v>0</v>
      </c>
      <c r="E13" s="64"/>
      <c r="F13" s="64"/>
      <c r="G13" s="64"/>
      <c r="H13" s="64"/>
    </row>
    <row r="14" spans="1:8" ht="58" customHeight="1" x14ac:dyDescent="0.2">
      <c r="A14" s="25"/>
      <c r="B14" s="6"/>
      <c r="C14" s="6"/>
      <c r="D14" s="65"/>
      <c r="E14" s="65"/>
      <c r="F14" s="65"/>
      <c r="G14" s="65"/>
      <c r="H14" s="65"/>
    </row>
  </sheetData>
  <mergeCells count="3">
    <mergeCell ref="B1:D1"/>
    <mergeCell ref="D13:H13"/>
    <mergeCell ref="D14:H14"/>
  </mergeCells>
  <conditionalFormatting sqref="B3:G3">
    <cfRule type="expression" dxfId="7" priority="1">
      <formula>DAY(B3)&gt;8</formula>
    </cfRule>
  </conditionalFormatting>
  <conditionalFormatting sqref="B11:H11 B13:C13">
    <cfRule type="expression" dxfId="6" priority="2">
      <formula>AND(DAY(B11)&gt;=1,DAY(B11)&lt;=15)</formula>
    </cfRule>
  </conditionalFormatting>
  <dataValidations count="1">
    <dataValidation type="list" allowBlank="1" showInputMessage="1" showErrorMessage="1" sqref="B2" xr:uid="{00000000-0002-0000-0800-000000000000}">
      <formula1>"SUNDAY,MONDAY"</formula1>
    </dataValidation>
  </dataValidations>
  <printOptions horizontalCentered="1" verticalCentered="1"/>
  <pageMargins left="0.7" right="0.7" top="0.75" bottom="0.75" header="0.3" footer="0.3"/>
  <pageSetup scale="98" orientation="landscape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2A33E401-ABB1-4EC4-B31C-A2F5D503A3A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M. Lubin Sr</dc:creator>
  <cp:lastModifiedBy>Matthew Lubin Sr</cp:lastModifiedBy>
  <cp:lastPrinted>2024-12-29T19:11:45Z</cp:lastPrinted>
  <dcterms:created xsi:type="dcterms:W3CDTF">2013-10-15T17:25:34Z</dcterms:created>
  <dcterms:modified xsi:type="dcterms:W3CDTF">2026-02-14T14:50:44Z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TC029300519991</vt:lpwstr>
  </property>
</Properties>
</file>